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82nsn2g\i82v0101\sharefs\23.愛知支部\50.企画総務G\15 機密性2_ヘルスアップ通信簿見本\ホームページ掲載用\"/>
    </mc:Choice>
  </mc:AlternateContent>
  <bookViews>
    <workbookView xWindow="-105" yWindow="-105" windowWidth="23250" windowHeight="12450"/>
  </bookViews>
  <sheets>
    <sheet name="ヘルスアップ通信簿" sheetId="1" r:id="rId1"/>
    <sheet name="入力用" sheetId="13" r:id="rId2"/>
    <sheet name="貴社データ" sheetId="2" state="hidden" r:id="rId3"/>
    <sheet name="詳細" sheetId="10" state="hidden" r:id="rId4"/>
    <sheet name="平均2022" sheetId="3" state="hidden" r:id="rId5"/>
    <sheet name="平均2021" sheetId="4" state="hidden" r:id="rId6"/>
    <sheet name="平均2020" sheetId="5" state="hidden" r:id="rId7"/>
  </sheets>
  <definedNames>
    <definedName name="_xlnm._FilterDatabase" localSheetId="3" hidden="1">詳細!$A$2:$AQ$29</definedName>
    <definedName name="_xlnm.Print_Area" localSheetId="0">ヘルスアップ通信簿!$A$1:$L$449</definedName>
    <definedName name="_xlnm.Print_Area" localSheetId="3">詳細!$A$1:$A$102</definedName>
    <definedName name="_xlnm.Print_Titles" localSheetId="3">詳細!$A:$A</definedName>
    <definedName name="_xlnm.Print_Titles" localSheetId="6">平均2020!$A:$D</definedName>
    <definedName name="_xlnm.Print_Titles" localSheetId="5">平均2021!$A:$D</definedName>
    <definedName name="_xlnm.Print_Titles" localSheetId="4">平均2022!$A:$D</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01" i="1" l="1"/>
  <c r="J3" i="10" l="1"/>
  <c r="E110" i="1"/>
  <c r="D99" i="1" l="1"/>
  <c r="D11" i="2"/>
  <c r="F3" i="13"/>
  <c r="E3" i="13" s="1"/>
  <c r="D15" i="2" l="1"/>
  <c r="D14" i="2"/>
  <c r="C15" i="2"/>
  <c r="C14" i="2"/>
  <c r="B15" i="2"/>
  <c r="B14" i="2"/>
  <c r="D13" i="2"/>
  <c r="C13" i="2"/>
  <c r="B13" i="2"/>
  <c r="D12" i="2"/>
  <c r="C12" i="2"/>
  <c r="B12" i="2"/>
  <c r="AO29" i="10" l="1"/>
  <c r="AO28" i="10"/>
  <c r="AO27" i="10"/>
  <c r="AO26" i="10"/>
  <c r="AO25" i="10"/>
  <c r="AO24" i="10"/>
  <c r="AO23" i="10"/>
  <c r="AO22" i="10"/>
  <c r="AO21" i="10"/>
  <c r="AO20" i="10"/>
  <c r="AO19" i="10"/>
  <c r="AO18" i="10"/>
  <c r="AO17" i="10"/>
  <c r="AO16" i="10"/>
  <c r="AO15" i="10"/>
  <c r="AO14" i="10"/>
  <c r="AO13" i="10"/>
  <c r="AO12" i="10"/>
  <c r="AO11" i="10"/>
  <c r="AO10" i="10"/>
  <c r="AO9" i="10"/>
  <c r="AO8" i="10"/>
  <c r="AO7" i="10"/>
  <c r="AO6" i="10"/>
  <c r="AO5" i="10"/>
  <c r="AO4" i="10"/>
  <c r="AO3" i="10"/>
  <c r="AN29" i="10"/>
  <c r="AN28" i="10"/>
  <c r="AN27" i="10"/>
  <c r="AN26" i="10"/>
  <c r="AN25" i="10"/>
  <c r="AN24" i="10"/>
  <c r="AN23" i="10"/>
  <c r="AN22" i="10"/>
  <c r="AN21" i="10"/>
  <c r="AN20" i="10"/>
  <c r="AN19" i="10"/>
  <c r="AN18" i="10"/>
  <c r="AN17" i="10"/>
  <c r="AN16" i="10"/>
  <c r="AN15" i="10"/>
  <c r="AN14" i="10"/>
  <c r="AN13" i="10"/>
  <c r="AN12" i="10"/>
  <c r="AN11" i="10"/>
  <c r="AN10" i="10"/>
  <c r="AN9" i="10"/>
  <c r="AN8" i="10"/>
  <c r="AN7" i="10"/>
  <c r="AN6" i="10"/>
  <c r="AN5" i="10"/>
  <c r="AN4" i="10"/>
  <c r="AN3" i="10"/>
  <c r="AM29" i="10"/>
  <c r="AM28" i="10"/>
  <c r="AM27" i="10"/>
  <c r="AM26" i="10"/>
  <c r="AM25" i="10"/>
  <c r="AM24" i="10"/>
  <c r="AM23" i="10"/>
  <c r="AM22" i="10"/>
  <c r="AM21" i="10"/>
  <c r="AM20" i="10"/>
  <c r="AM19" i="10"/>
  <c r="AM18" i="10"/>
  <c r="AM17" i="10"/>
  <c r="AM16" i="10"/>
  <c r="AM15" i="10"/>
  <c r="AM14" i="10"/>
  <c r="AM13" i="10"/>
  <c r="AM12" i="10"/>
  <c r="AM11" i="10"/>
  <c r="AM10" i="10"/>
  <c r="AM9" i="10"/>
  <c r="AM8" i="10"/>
  <c r="AM7" i="10"/>
  <c r="AM6" i="10"/>
  <c r="AM5" i="10"/>
  <c r="AM4" i="10"/>
  <c r="AM3" i="10"/>
  <c r="AL29" i="10"/>
  <c r="AL28" i="10"/>
  <c r="AL27" i="10"/>
  <c r="AL26" i="10"/>
  <c r="AL25" i="10"/>
  <c r="AL24" i="10"/>
  <c r="AL23" i="10"/>
  <c r="AL22" i="10"/>
  <c r="AL21" i="10"/>
  <c r="B31" i="2" s="1"/>
  <c r="AL20" i="10"/>
  <c r="AL19" i="10"/>
  <c r="AL18" i="10"/>
  <c r="AL17" i="10"/>
  <c r="AL16" i="10"/>
  <c r="AL15" i="10"/>
  <c r="AL14" i="10"/>
  <c r="AL13" i="10"/>
  <c r="AL12" i="10"/>
  <c r="AL11" i="10"/>
  <c r="AL10" i="10"/>
  <c r="AL9" i="10"/>
  <c r="AL8" i="10"/>
  <c r="AL7" i="10"/>
  <c r="AL6" i="10"/>
  <c r="AL5" i="10"/>
  <c r="AL4" i="10"/>
  <c r="AL3" i="10"/>
  <c r="D31" i="2" s="1"/>
  <c r="AK29" i="10"/>
  <c r="AK28" i="10"/>
  <c r="AK27" i="10"/>
  <c r="AK26" i="10"/>
  <c r="AK25" i="10"/>
  <c r="AK24" i="10"/>
  <c r="AK23" i="10"/>
  <c r="AK22" i="10"/>
  <c r="AK21" i="10"/>
  <c r="AK20" i="10"/>
  <c r="AK19" i="10"/>
  <c r="AK18" i="10"/>
  <c r="AK17" i="10"/>
  <c r="AK16" i="10"/>
  <c r="AK15" i="10"/>
  <c r="AK14" i="10"/>
  <c r="AK13" i="10"/>
  <c r="AK12" i="10"/>
  <c r="AK11" i="10"/>
  <c r="AK10" i="10"/>
  <c r="AK9" i="10"/>
  <c r="AK8" i="10"/>
  <c r="AK7" i="10"/>
  <c r="AK6" i="10"/>
  <c r="AK5" i="10"/>
  <c r="AK4" i="10"/>
  <c r="AK3" i="10"/>
  <c r="AI29" i="10"/>
  <c r="AD29" i="10"/>
  <c r="AI28" i="10"/>
  <c r="AD28" i="10"/>
  <c r="AI27" i="10"/>
  <c r="AD27" i="10"/>
  <c r="AI26" i="10"/>
  <c r="AD26" i="10"/>
  <c r="AI25" i="10"/>
  <c r="AD25" i="10"/>
  <c r="AI24" i="10"/>
  <c r="AD24" i="10"/>
  <c r="AI23" i="10"/>
  <c r="AD23" i="10"/>
  <c r="AI22" i="10"/>
  <c r="AD22" i="10"/>
  <c r="AI21" i="10"/>
  <c r="B30" i="2" s="1"/>
  <c r="AD21" i="10"/>
  <c r="AI20" i="10"/>
  <c r="AD20" i="10"/>
  <c r="AI19" i="10"/>
  <c r="AD19" i="10"/>
  <c r="AI18" i="10"/>
  <c r="AD18" i="10"/>
  <c r="AI17" i="10"/>
  <c r="AD17" i="10"/>
  <c r="AI16" i="10"/>
  <c r="AD16" i="10"/>
  <c r="AI15" i="10"/>
  <c r="AD15" i="10"/>
  <c r="AI14" i="10"/>
  <c r="AD14" i="10"/>
  <c r="AI13" i="10"/>
  <c r="AD13" i="10"/>
  <c r="AI12" i="10"/>
  <c r="C30" i="2" s="1"/>
  <c r="AD12" i="10"/>
  <c r="AI11" i="10"/>
  <c r="AD11" i="10"/>
  <c r="AI10" i="10"/>
  <c r="AD10" i="10"/>
  <c r="AI9" i="10"/>
  <c r="AD9" i="10"/>
  <c r="AI8" i="10"/>
  <c r="AD8" i="10"/>
  <c r="AI7" i="10"/>
  <c r="AD7" i="10"/>
  <c r="AI6" i="10"/>
  <c r="AD6" i="10"/>
  <c r="AI5" i="10"/>
  <c r="AD5" i="10"/>
  <c r="AI4" i="10"/>
  <c r="AD4" i="10"/>
  <c r="AI3" i="10"/>
  <c r="D30" i="2" s="1"/>
  <c r="AD3" i="10"/>
  <c r="AF29" i="10"/>
  <c r="AF28" i="10"/>
  <c r="AF27" i="10"/>
  <c r="AF26" i="10"/>
  <c r="AF25" i="10"/>
  <c r="AF24" i="10"/>
  <c r="AF23" i="10"/>
  <c r="AF22" i="10"/>
  <c r="AF21" i="10"/>
  <c r="AF20" i="10"/>
  <c r="AF19" i="10"/>
  <c r="AF18" i="10"/>
  <c r="AF17" i="10"/>
  <c r="AF16" i="10"/>
  <c r="AF15" i="10"/>
  <c r="AF14" i="10"/>
  <c r="AF13" i="10"/>
  <c r="AF12" i="10"/>
  <c r="AF11" i="10"/>
  <c r="AF10" i="10"/>
  <c r="AF9" i="10"/>
  <c r="AF8" i="10"/>
  <c r="AF7" i="10"/>
  <c r="AF6" i="10"/>
  <c r="AF5" i="10"/>
  <c r="AF4" i="10"/>
  <c r="AF3" i="10"/>
  <c r="AJ29" i="10"/>
  <c r="AE29" i="10"/>
  <c r="AJ28" i="10"/>
  <c r="AE28" i="10"/>
  <c r="AJ27" i="10"/>
  <c r="AE27" i="10"/>
  <c r="AJ26" i="10"/>
  <c r="AE26" i="10"/>
  <c r="AJ25" i="10"/>
  <c r="AE25" i="10"/>
  <c r="AJ24" i="10"/>
  <c r="AE24" i="10"/>
  <c r="AJ23" i="10"/>
  <c r="AE23" i="10"/>
  <c r="AJ22" i="10"/>
  <c r="AE22" i="10"/>
  <c r="AJ21" i="10"/>
  <c r="AE21" i="10"/>
  <c r="AJ20" i="10"/>
  <c r="AE20" i="10"/>
  <c r="AJ19" i="10"/>
  <c r="AE19" i="10"/>
  <c r="AJ18" i="10"/>
  <c r="AE18" i="10"/>
  <c r="AJ17" i="10"/>
  <c r="AE17" i="10"/>
  <c r="AJ16" i="10"/>
  <c r="AE16" i="10"/>
  <c r="AJ15" i="10"/>
  <c r="AE15" i="10"/>
  <c r="AJ14" i="10"/>
  <c r="AE14" i="10"/>
  <c r="AJ13" i="10"/>
  <c r="AE13" i="10"/>
  <c r="AJ12" i="10"/>
  <c r="AE12" i="10"/>
  <c r="AJ11" i="10"/>
  <c r="AE11" i="10"/>
  <c r="AJ10" i="10"/>
  <c r="AE10" i="10"/>
  <c r="AJ9" i="10"/>
  <c r="AE9" i="10"/>
  <c r="AJ8" i="10"/>
  <c r="AE8" i="10"/>
  <c r="AJ7" i="10"/>
  <c r="AE7" i="10"/>
  <c r="AJ6" i="10"/>
  <c r="AE6" i="10"/>
  <c r="AJ5" i="10"/>
  <c r="AE5" i="10"/>
  <c r="AJ3" i="10"/>
  <c r="AE3" i="10"/>
  <c r="AJ4" i="10"/>
  <c r="AE4" i="10"/>
  <c r="AA29" i="10"/>
  <c r="AA28" i="10"/>
  <c r="AA27" i="10"/>
  <c r="AA26" i="10"/>
  <c r="AA25" i="10"/>
  <c r="AA24" i="10"/>
  <c r="AA23" i="10"/>
  <c r="AA22" i="10"/>
  <c r="AA21" i="10"/>
  <c r="AA20" i="10"/>
  <c r="AA19" i="10"/>
  <c r="AA18" i="10"/>
  <c r="AA17" i="10"/>
  <c r="AA16" i="10"/>
  <c r="AA15" i="10"/>
  <c r="AA14" i="10"/>
  <c r="AA13" i="10"/>
  <c r="AA12" i="10"/>
  <c r="AA11" i="10"/>
  <c r="AA10" i="10"/>
  <c r="AA9" i="10"/>
  <c r="AA8" i="10"/>
  <c r="AA7" i="10"/>
  <c r="AA6" i="10"/>
  <c r="AA5" i="10"/>
  <c r="AA4" i="10"/>
  <c r="AA3" i="10"/>
  <c r="Z29" i="10"/>
  <c r="Z28" i="10"/>
  <c r="Z27" i="10"/>
  <c r="Z26" i="10"/>
  <c r="Z25" i="10"/>
  <c r="Z24" i="10"/>
  <c r="Z23" i="10"/>
  <c r="Z22" i="10"/>
  <c r="Z21" i="10"/>
  <c r="Z20" i="10"/>
  <c r="Z19" i="10"/>
  <c r="Z18" i="10"/>
  <c r="Z17" i="10"/>
  <c r="Z16" i="10"/>
  <c r="Z15" i="10"/>
  <c r="Z14" i="10"/>
  <c r="Z13" i="10"/>
  <c r="Z12" i="10"/>
  <c r="Z11" i="10"/>
  <c r="Z10" i="10"/>
  <c r="Z9" i="10"/>
  <c r="Z8" i="10"/>
  <c r="Z7" i="10"/>
  <c r="Z6" i="10"/>
  <c r="Z5" i="10"/>
  <c r="Z4" i="10"/>
  <c r="Z3" i="10"/>
  <c r="Y29" i="10"/>
  <c r="Y28" i="10"/>
  <c r="Y27" i="10"/>
  <c r="Y26" i="10"/>
  <c r="Y25" i="10"/>
  <c r="Y24" i="10"/>
  <c r="Y23" i="10"/>
  <c r="Y22" i="10"/>
  <c r="Y21" i="10"/>
  <c r="Y20" i="10"/>
  <c r="Y19" i="10"/>
  <c r="Y18" i="10"/>
  <c r="Y17" i="10"/>
  <c r="Y16" i="10"/>
  <c r="Y15" i="10"/>
  <c r="Y14" i="10"/>
  <c r="Y13" i="10"/>
  <c r="Y12" i="10"/>
  <c r="C26" i="2" s="1"/>
  <c r="Y11" i="10"/>
  <c r="Y10" i="10"/>
  <c r="Y9" i="10"/>
  <c r="Y8" i="10"/>
  <c r="Y7" i="10"/>
  <c r="Y6" i="10"/>
  <c r="Y5" i="10"/>
  <c r="Y4" i="10"/>
  <c r="Y3" i="10"/>
  <c r="X29" i="10"/>
  <c r="X28" i="10"/>
  <c r="X27" i="10"/>
  <c r="X26" i="10"/>
  <c r="X25" i="10"/>
  <c r="X24" i="10"/>
  <c r="X23" i="10"/>
  <c r="X22" i="10"/>
  <c r="X21" i="10"/>
  <c r="X20" i="10"/>
  <c r="X19" i="10"/>
  <c r="X18" i="10"/>
  <c r="X17" i="10"/>
  <c r="X16" i="10"/>
  <c r="X15" i="10"/>
  <c r="X14" i="10"/>
  <c r="X13" i="10"/>
  <c r="X12" i="10"/>
  <c r="X11" i="10"/>
  <c r="X10" i="10"/>
  <c r="X9" i="10"/>
  <c r="X8" i="10"/>
  <c r="X7" i="10"/>
  <c r="X6" i="10"/>
  <c r="X5" i="10"/>
  <c r="X4" i="10"/>
  <c r="X3" i="10"/>
  <c r="W29" i="10"/>
  <c r="W28" i="10"/>
  <c r="W27" i="10"/>
  <c r="W26" i="10"/>
  <c r="W25" i="10"/>
  <c r="W24" i="10"/>
  <c r="W23" i="10"/>
  <c r="W22" i="10"/>
  <c r="W21" i="10"/>
  <c r="W20" i="10"/>
  <c r="W19" i="10"/>
  <c r="W18" i="10"/>
  <c r="W17" i="10"/>
  <c r="W16" i="10"/>
  <c r="W15" i="10"/>
  <c r="W14" i="10"/>
  <c r="W13" i="10"/>
  <c r="W12" i="10"/>
  <c r="W11" i="10"/>
  <c r="W10" i="10"/>
  <c r="W9" i="10"/>
  <c r="W8" i="10"/>
  <c r="W7" i="10"/>
  <c r="W6" i="10"/>
  <c r="W5" i="10"/>
  <c r="W4" i="10"/>
  <c r="W3" i="10"/>
  <c r="V29" i="10"/>
  <c r="V28" i="10"/>
  <c r="V27" i="10"/>
  <c r="V26" i="10"/>
  <c r="V25" i="10"/>
  <c r="V24" i="10"/>
  <c r="V23" i="10"/>
  <c r="V22" i="10"/>
  <c r="V21" i="10"/>
  <c r="V20" i="10"/>
  <c r="V19" i="10"/>
  <c r="V18" i="10"/>
  <c r="V17" i="10"/>
  <c r="V16" i="10"/>
  <c r="V15" i="10"/>
  <c r="V14" i="10"/>
  <c r="V13" i="10"/>
  <c r="V12" i="10"/>
  <c r="V11" i="10"/>
  <c r="V10" i="10"/>
  <c r="V9" i="10"/>
  <c r="V8" i="10"/>
  <c r="V7" i="10"/>
  <c r="V6" i="10"/>
  <c r="V5" i="10"/>
  <c r="V4" i="10"/>
  <c r="V3" i="10"/>
  <c r="AP29" i="10"/>
  <c r="AG29" i="10"/>
  <c r="AB29" i="10"/>
  <c r="T29" i="10"/>
  <c r="R29" i="10"/>
  <c r="P29" i="10"/>
  <c r="N29" i="10"/>
  <c r="L29" i="10"/>
  <c r="AP28" i="10"/>
  <c r="AG28" i="10"/>
  <c r="AB28" i="10"/>
  <c r="T28" i="10"/>
  <c r="R28" i="10"/>
  <c r="P28" i="10"/>
  <c r="N28" i="10"/>
  <c r="L28" i="10"/>
  <c r="AP27" i="10"/>
  <c r="AG27" i="10"/>
  <c r="AB27" i="10"/>
  <c r="T27" i="10"/>
  <c r="R27" i="10"/>
  <c r="P27" i="10"/>
  <c r="N27" i="10"/>
  <c r="L27" i="10"/>
  <c r="AP26" i="10"/>
  <c r="AG26" i="10"/>
  <c r="AB26" i="10"/>
  <c r="T26" i="10"/>
  <c r="R26" i="10"/>
  <c r="P26" i="10"/>
  <c r="N26" i="10"/>
  <c r="L26" i="10"/>
  <c r="AP25" i="10"/>
  <c r="AG25" i="10"/>
  <c r="AB25" i="10"/>
  <c r="T25" i="10"/>
  <c r="R25" i="10"/>
  <c r="P25" i="10"/>
  <c r="N25" i="10"/>
  <c r="L25" i="10"/>
  <c r="AP24" i="10"/>
  <c r="AG24" i="10"/>
  <c r="AB24" i="10"/>
  <c r="T24" i="10"/>
  <c r="R24" i="10"/>
  <c r="P24" i="10"/>
  <c r="N24" i="10"/>
  <c r="L24" i="10"/>
  <c r="AP23" i="10"/>
  <c r="AG23" i="10"/>
  <c r="AB23" i="10"/>
  <c r="T23" i="10"/>
  <c r="R23" i="10"/>
  <c r="P23" i="10"/>
  <c r="N23" i="10"/>
  <c r="L23" i="10"/>
  <c r="AP22" i="10"/>
  <c r="AG22" i="10"/>
  <c r="AB22" i="10"/>
  <c r="T22" i="10"/>
  <c r="R22" i="10"/>
  <c r="P22" i="10"/>
  <c r="N22" i="10"/>
  <c r="L22" i="10"/>
  <c r="AP21" i="10"/>
  <c r="AG21" i="10"/>
  <c r="AB21" i="10"/>
  <c r="T21" i="10"/>
  <c r="R21" i="10"/>
  <c r="P21" i="10"/>
  <c r="N21" i="10"/>
  <c r="L21" i="10"/>
  <c r="AP20" i="10"/>
  <c r="AG20" i="10"/>
  <c r="AB20" i="10"/>
  <c r="T20" i="10"/>
  <c r="R20" i="10"/>
  <c r="P20" i="10"/>
  <c r="N20" i="10"/>
  <c r="L20" i="10"/>
  <c r="AP19" i="10"/>
  <c r="AG19" i="10"/>
  <c r="AB19" i="10"/>
  <c r="T19" i="10"/>
  <c r="R19" i="10"/>
  <c r="P19" i="10"/>
  <c r="N19" i="10"/>
  <c r="L19" i="10"/>
  <c r="AP18" i="10"/>
  <c r="AG18" i="10"/>
  <c r="AB18" i="10"/>
  <c r="T18" i="10"/>
  <c r="R18" i="10"/>
  <c r="P18" i="10"/>
  <c r="N18" i="10"/>
  <c r="L18" i="10"/>
  <c r="AP17" i="10"/>
  <c r="AG17" i="10"/>
  <c r="AB17" i="10"/>
  <c r="T17" i="10"/>
  <c r="R17" i="10"/>
  <c r="P17" i="10"/>
  <c r="N17" i="10"/>
  <c r="L17" i="10"/>
  <c r="AP16" i="10"/>
  <c r="AG16" i="10"/>
  <c r="AB16" i="10"/>
  <c r="T16" i="10"/>
  <c r="R16" i="10"/>
  <c r="P16" i="10"/>
  <c r="N16" i="10"/>
  <c r="L16" i="10"/>
  <c r="AP15" i="10"/>
  <c r="AG15" i="10"/>
  <c r="AB15" i="10"/>
  <c r="T15" i="10"/>
  <c r="R15" i="10"/>
  <c r="P15" i="10"/>
  <c r="N15" i="10"/>
  <c r="L15" i="10"/>
  <c r="AP14" i="10"/>
  <c r="AG14" i="10"/>
  <c r="AB14" i="10"/>
  <c r="T14" i="10"/>
  <c r="R14" i="10"/>
  <c r="P14" i="10"/>
  <c r="N14" i="10"/>
  <c r="L14" i="10"/>
  <c r="AP13" i="10"/>
  <c r="AG13" i="10"/>
  <c r="AB13" i="10"/>
  <c r="T13" i="10"/>
  <c r="R13" i="10"/>
  <c r="P13" i="10"/>
  <c r="N13" i="10"/>
  <c r="L13" i="10"/>
  <c r="AP12" i="10"/>
  <c r="AG12" i="10"/>
  <c r="AB12" i="10"/>
  <c r="T12" i="10"/>
  <c r="R12" i="10"/>
  <c r="P12" i="10"/>
  <c r="N12" i="10"/>
  <c r="L12" i="10"/>
  <c r="AP11" i="10"/>
  <c r="AG11" i="10"/>
  <c r="AB11" i="10"/>
  <c r="T11" i="10"/>
  <c r="R11" i="10"/>
  <c r="P11" i="10"/>
  <c r="N11" i="10"/>
  <c r="L11" i="10"/>
  <c r="AP10" i="10"/>
  <c r="AG10" i="10"/>
  <c r="AB10" i="10"/>
  <c r="T10" i="10"/>
  <c r="R10" i="10"/>
  <c r="P10" i="10"/>
  <c r="N10" i="10"/>
  <c r="L10" i="10"/>
  <c r="AP9" i="10"/>
  <c r="AG9" i="10"/>
  <c r="AB9" i="10"/>
  <c r="T9" i="10"/>
  <c r="R9" i="10"/>
  <c r="P9" i="10"/>
  <c r="N9" i="10"/>
  <c r="L9" i="10"/>
  <c r="AP8" i="10"/>
  <c r="AG8" i="10"/>
  <c r="AB8" i="10"/>
  <c r="T8" i="10"/>
  <c r="R8" i="10"/>
  <c r="P8" i="10"/>
  <c r="N8" i="10"/>
  <c r="L8" i="10"/>
  <c r="AP7" i="10"/>
  <c r="AG7" i="10"/>
  <c r="AB7" i="10"/>
  <c r="T7" i="10"/>
  <c r="R7" i="10"/>
  <c r="P7" i="10"/>
  <c r="N7" i="10"/>
  <c r="L7" i="10"/>
  <c r="AP6" i="10"/>
  <c r="AG6" i="10"/>
  <c r="AB6" i="10"/>
  <c r="T6" i="10"/>
  <c r="R6" i="10"/>
  <c r="P6" i="10"/>
  <c r="N6" i="10"/>
  <c r="L6" i="10"/>
  <c r="AP5" i="10"/>
  <c r="AG5" i="10"/>
  <c r="AB5" i="10"/>
  <c r="T5" i="10"/>
  <c r="R5" i="10"/>
  <c r="P5" i="10"/>
  <c r="N5" i="10"/>
  <c r="L5" i="10"/>
  <c r="AP4" i="10"/>
  <c r="AG4" i="10"/>
  <c r="AB4" i="10"/>
  <c r="T4" i="10"/>
  <c r="R4" i="10"/>
  <c r="P4" i="10"/>
  <c r="N4" i="10"/>
  <c r="L4" i="10"/>
  <c r="AP3" i="10"/>
  <c r="AG3" i="10"/>
  <c r="AB3" i="10"/>
  <c r="T3" i="10"/>
  <c r="R3" i="10"/>
  <c r="P3" i="10"/>
  <c r="N3" i="10"/>
  <c r="L3" i="10"/>
  <c r="AQ29" i="10"/>
  <c r="AH29" i="10"/>
  <c r="AC29" i="10"/>
  <c r="U29" i="10"/>
  <c r="S29" i="10"/>
  <c r="Q29" i="10"/>
  <c r="O29" i="10"/>
  <c r="M29" i="10"/>
  <c r="J29" i="10"/>
  <c r="K29" i="10" s="1"/>
  <c r="H29" i="10"/>
  <c r="I29" i="10" s="1"/>
  <c r="F29" i="10"/>
  <c r="G29" i="10" s="1"/>
  <c r="AQ28" i="10"/>
  <c r="AH28" i="10"/>
  <c r="AC28" i="10"/>
  <c r="U28" i="10"/>
  <c r="S28" i="10"/>
  <c r="Q28" i="10"/>
  <c r="O28" i="10"/>
  <c r="M28" i="10"/>
  <c r="J28" i="10"/>
  <c r="K28" i="10" s="1"/>
  <c r="H28" i="10"/>
  <c r="I28" i="10" s="1"/>
  <c r="F28" i="10"/>
  <c r="G28" i="10" s="1"/>
  <c r="AQ27" i="10"/>
  <c r="AH27" i="10"/>
  <c r="AC27" i="10"/>
  <c r="U27" i="10"/>
  <c r="S27" i="10"/>
  <c r="Q27" i="10"/>
  <c r="O27" i="10"/>
  <c r="M27" i="10"/>
  <c r="J27" i="10"/>
  <c r="K27" i="10" s="1"/>
  <c r="H27" i="10"/>
  <c r="I27" i="10" s="1"/>
  <c r="F27" i="10"/>
  <c r="G27" i="10" s="1"/>
  <c r="AQ26" i="10"/>
  <c r="AH26" i="10"/>
  <c r="AC26" i="10"/>
  <c r="U26" i="10"/>
  <c r="S26" i="10"/>
  <c r="Q26" i="10"/>
  <c r="O26" i="10"/>
  <c r="M26" i="10"/>
  <c r="J26" i="10"/>
  <c r="K26" i="10" s="1"/>
  <c r="H26" i="10"/>
  <c r="I26" i="10" s="1"/>
  <c r="F26" i="10"/>
  <c r="G26" i="10" s="1"/>
  <c r="AQ25" i="10"/>
  <c r="AH25" i="10"/>
  <c r="AC25" i="10"/>
  <c r="U25" i="10"/>
  <c r="S25" i="10"/>
  <c r="Q25" i="10"/>
  <c r="O25" i="10"/>
  <c r="M25" i="10"/>
  <c r="J25" i="10"/>
  <c r="K25" i="10" s="1"/>
  <c r="H25" i="10"/>
  <c r="I25" i="10" s="1"/>
  <c r="F25" i="10"/>
  <c r="G25" i="10" s="1"/>
  <c r="AQ24" i="10"/>
  <c r="AH24" i="10"/>
  <c r="AC24" i="10"/>
  <c r="U24" i="10"/>
  <c r="S24" i="10"/>
  <c r="Q24" i="10"/>
  <c r="O24" i="10"/>
  <c r="M24" i="10"/>
  <c r="J24" i="10"/>
  <c r="K24" i="10" s="1"/>
  <c r="H24" i="10"/>
  <c r="I24" i="10" s="1"/>
  <c r="F24" i="10"/>
  <c r="G24" i="10" s="1"/>
  <c r="AQ23" i="10"/>
  <c r="AH23" i="10"/>
  <c r="AC23" i="10"/>
  <c r="U23" i="10"/>
  <c r="S23" i="10"/>
  <c r="Q23" i="10"/>
  <c r="O23" i="10"/>
  <c r="M23" i="10"/>
  <c r="J23" i="10"/>
  <c r="K23" i="10" s="1"/>
  <c r="H23" i="10"/>
  <c r="I23" i="10" s="1"/>
  <c r="F23" i="10"/>
  <c r="G23" i="10" s="1"/>
  <c r="AQ22" i="10"/>
  <c r="AH22" i="10"/>
  <c r="AC22" i="10"/>
  <c r="U22" i="10"/>
  <c r="S22" i="10"/>
  <c r="Q22" i="10"/>
  <c r="O22" i="10"/>
  <c r="M22" i="10"/>
  <c r="J22" i="10"/>
  <c r="K22" i="10" s="1"/>
  <c r="H22" i="10"/>
  <c r="I22" i="10" s="1"/>
  <c r="F22" i="10"/>
  <c r="G22" i="10" s="1"/>
  <c r="AQ21" i="10"/>
  <c r="AH21" i="10"/>
  <c r="AC21" i="10"/>
  <c r="U21" i="10"/>
  <c r="B24" i="2" s="1"/>
  <c r="S21" i="10"/>
  <c r="Q21" i="10"/>
  <c r="B22" i="2" s="1"/>
  <c r="O21" i="10"/>
  <c r="M21" i="10"/>
  <c r="J21" i="10"/>
  <c r="H21" i="10"/>
  <c r="F21" i="10"/>
  <c r="AQ20" i="10"/>
  <c r="AH20" i="10"/>
  <c r="AC20" i="10"/>
  <c r="U20" i="10"/>
  <c r="S20" i="10"/>
  <c r="Q20" i="10"/>
  <c r="O20" i="10"/>
  <c r="M20" i="10"/>
  <c r="J20" i="10"/>
  <c r="K20" i="10" s="1"/>
  <c r="H20" i="10"/>
  <c r="I20" i="10" s="1"/>
  <c r="F20" i="10"/>
  <c r="G20" i="10" s="1"/>
  <c r="AQ19" i="10"/>
  <c r="AH19" i="10"/>
  <c r="AC19" i="10"/>
  <c r="U19" i="10"/>
  <c r="S19" i="10"/>
  <c r="Q19" i="10"/>
  <c r="O19" i="10"/>
  <c r="M19" i="10"/>
  <c r="J19" i="10"/>
  <c r="K19" i="10" s="1"/>
  <c r="H19" i="10"/>
  <c r="I19" i="10" s="1"/>
  <c r="F19" i="10"/>
  <c r="G19" i="10" s="1"/>
  <c r="AQ18" i="10"/>
  <c r="AH18" i="10"/>
  <c r="AC18" i="10"/>
  <c r="U18" i="10"/>
  <c r="S18" i="10"/>
  <c r="Q18" i="10"/>
  <c r="O18" i="10"/>
  <c r="M18" i="10"/>
  <c r="J18" i="10"/>
  <c r="K18" i="10" s="1"/>
  <c r="H18" i="10"/>
  <c r="I18" i="10" s="1"/>
  <c r="F18" i="10"/>
  <c r="G18" i="10" s="1"/>
  <c r="AQ17" i="10"/>
  <c r="AH17" i="10"/>
  <c r="AC17" i="10"/>
  <c r="U17" i="10"/>
  <c r="S17" i="10"/>
  <c r="Q17" i="10"/>
  <c r="O17" i="10"/>
  <c r="M17" i="10"/>
  <c r="J17" i="10"/>
  <c r="K17" i="10" s="1"/>
  <c r="H17" i="10"/>
  <c r="I17" i="10" s="1"/>
  <c r="F17" i="10"/>
  <c r="G17" i="10" s="1"/>
  <c r="AQ16" i="10"/>
  <c r="AH16" i="10"/>
  <c r="AC16" i="10"/>
  <c r="U16" i="10"/>
  <c r="S16" i="10"/>
  <c r="Q16" i="10"/>
  <c r="O16" i="10"/>
  <c r="M16" i="10"/>
  <c r="J16" i="10"/>
  <c r="K16" i="10" s="1"/>
  <c r="H16" i="10"/>
  <c r="I16" i="10" s="1"/>
  <c r="F16" i="10"/>
  <c r="G16" i="10" s="1"/>
  <c r="AQ15" i="10"/>
  <c r="AH15" i="10"/>
  <c r="AC15" i="10"/>
  <c r="U15" i="10"/>
  <c r="S15" i="10"/>
  <c r="Q15" i="10"/>
  <c r="O15" i="10"/>
  <c r="M15" i="10"/>
  <c r="J15" i="10"/>
  <c r="K15" i="10" s="1"/>
  <c r="H15" i="10"/>
  <c r="I15" i="10" s="1"/>
  <c r="F15" i="10"/>
  <c r="G15" i="10" s="1"/>
  <c r="AQ14" i="10"/>
  <c r="AH14" i="10"/>
  <c r="AC14" i="10"/>
  <c r="U14" i="10"/>
  <c r="S14" i="10"/>
  <c r="Q14" i="10"/>
  <c r="O14" i="10"/>
  <c r="M14" i="10"/>
  <c r="J14" i="10"/>
  <c r="K14" i="10" s="1"/>
  <c r="H14" i="10"/>
  <c r="I14" i="10" s="1"/>
  <c r="F14" i="10"/>
  <c r="G14" i="10" s="1"/>
  <c r="AQ13" i="10"/>
  <c r="AH13" i="10"/>
  <c r="AC13" i="10"/>
  <c r="U13" i="10"/>
  <c r="S13" i="10"/>
  <c r="Q13" i="10"/>
  <c r="O13" i="10"/>
  <c r="M13" i="10"/>
  <c r="J13" i="10"/>
  <c r="K13" i="10" s="1"/>
  <c r="H13" i="10"/>
  <c r="I13" i="10" s="1"/>
  <c r="F13" i="10"/>
  <c r="G13" i="10" s="1"/>
  <c r="AQ12" i="10"/>
  <c r="AH12" i="10"/>
  <c r="AC12" i="10"/>
  <c r="U12" i="10"/>
  <c r="S12" i="10"/>
  <c r="C23" i="2" s="1"/>
  <c r="Q12" i="10"/>
  <c r="O12" i="10"/>
  <c r="M12" i="10"/>
  <c r="J12" i="10"/>
  <c r="H12" i="10"/>
  <c r="F12" i="10"/>
  <c r="AQ11" i="10"/>
  <c r="AH11" i="10"/>
  <c r="AC11" i="10"/>
  <c r="U11" i="10"/>
  <c r="S11" i="10"/>
  <c r="Q11" i="10"/>
  <c r="O11" i="10"/>
  <c r="M11" i="10"/>
  <c r="J11" i="10"/>
  <c r="K11" i="10" s="1"/>
  <c r="H11" i="10"/>
  <c r="I11" i="10" s="1"/>
  <c r="F11" i="10"/>
  <c r="G11" i="10" s="1"/>
  <c r="AQ10" i="10"/>
  <c r="AH10" i="10"/>
  <c r="AC10" i="10"/>
  <c r="U10" i="10"/>
  <c r="S10" i="10"/>
  <c r="Q10" i="10"/>
  <c r="O10" i="10"/>
  <c r="M10" i="10"/>
  <c r="J10" i="10"/>
  <c r="K10" i="10" s="1"/>
  <c r="H10" i="10"/>
  <c r="I10" i="10" s="1"/>
  <c r="F10" i="10"/>
  <c r="G10" i="10" s="1"/>
  <c r="AQ9" i="10"/>
  <c r="AH9" i="10"/>
  <c r="AC9" i="10"/>
  <c r="U9" i="10"/>
  <c r="S9" i="10"/>
  <c r="Q9" i="10"/>
  <c r="O9" i="10"/>
  <c r="M9" i="10"/>
  <c r="J9" i="10"/>
  <c r="K9" i="10" s="1"/>
  <c r="H9" i="10"/>
  <c r="I9" i="10" s="1"/>
  <c r="F9" i="10"/>
  <c r="G9" i="10" s="1"/>
  <c r="AQ8" i="10"/>
  <c r="AH8" i="10"/>
  <c r="AC8" i="10"/>
  <c r="U8" i="10"/>
  <c r="S8" i="10"/>
  <c r="Q8" i="10"/>
  <c r="O8" i="10"/>
  <c r="M8" i="10"/>
  <c r="J8" i="10"/>
  <c r="K8" i="10" s="1"/>
  <c r="H8" i="10"/>
  <c r="I8" i="10" s="1"/>
  <c r="F8" i="10"/>
  <c r="G8" i="10" s="1"/>
  <c r="AQ7" i="10"/>
  <c r="AH7" i="10"/>
  <c r="AC7" i="10"/>
  <c r="U7" i="10"/>
  <c r="S7" i="10"/>
  <c r="Q7" i="10"/>
  <c r="O7" i="10"/>
  <c r="M7" i="10"/>
  <c r="J7" i="10"/>
  <c r="K7" i="10" s="1"/>
  <c r="H7" i="10"/>
  <c r="I7" i="10" s="1"/>
  <c r="F7" i="10"/>
  <c r="G7" i="10" s="1"/>
  <c r="AQ6" i="10"/>
  <c r="AH6" i="10"/>
  <c r="AC6" i="10"/>
  <c r="U6" i="10"/>
  <c r="S6" i="10"/>
  <c r="Q6" i="10"/>
  <c r="O6" i="10"/>
  <c r="M6" i="10"/>
  <c r="J6" i="10"/>
  <c r="K6" i="10" s="1"/>
  <c r="H6" i="10"/>
  <c r="I6" i="10" s="1"/>
  <c r="F6" i="10"/>
  <c r="G6" i="10" s="1"/>
  <c r="AQ5" i="10"/>
  <c r="AH5" i="10"/>
  <c r="AC5" i="10"/>
  <c r="U5" i="10"/>
  <c r="S5" i="10"/>
  <c r="Q5" i="10"/>
  <c r="O5" i="10"/>
  <c r="M5" i="10"/>
  <c r="J5" i="10"/>
  <c r="K5" i="10" s="1"/>
  <c r="H5" i="10"/>
  <c r="I5" i="10" s="1"/>
  <c r="F5" i="10"/>
  <c r="G5" i="10" s="1"/>
  <c r="AQ4" i="10"/>
  <c r="AH4" i="10"/>
  <c r="AC4" i="10"/>
  <c r="U4" i="10"/>
  <c r="S4" i="10"/>
  <c r="Q4" i="10"/>
  <c r="O4" i="10"/>
  <c r="M4" i="10"/>
  <c r="J4" i="10"/>
  <c r="K4" i="10" s="1"/>
  <c r="H4" i="10"/>
  <c r="I4" i="10" s="1"/>
  <c r="F4" i="10"/>
  <c r="G4" i="10" s="1"/>
  <c r="AQ3" i="10"/>
  <c r="AH3" i="10"/>
  <c r="AC3" i="10"/>
  <c r="U3" i="10"/>
  <c r="D24" i="2" s="1"/>
  <c r="S3" i="10"/>
  <c r="Q3" i="10"/>
  <c r="D22" i="2" s="1"/>
  <c r="O3" i="10"/>
  <c r="M3" i="10"/>
  <c r="K3" i="10"/>
  <c r="H3" i="10"/>
  <c r="F3" i="10"/>
  <c r="C29" i="10"/>
  <c r="C28" i="10"/>
  <c r="C27" i="10"/>
  <c r="C26" i="10"/>
  <c r="C25" i="10"/>
  <c r="C24" i="10"/>
  <c r="C23" i="10"/>
  <c r="C22" i="10"/>
  <c r="C21" i="10"/>
  <c r="C20" i="10"/>
  <c r="C19" i="10"/>
  <c r="C18" i="10"/>
  <c r="C17" i="10"/>
  <c r="C16" i="10"/>
  <c r="C15" i="10"/>
  <c r="C14" i="10"/>
  <c r="C13" i="10"/>
  <c r="C12" i="10"/>
  <c r="C11" i="10"/>
  <c r="C10" i="10"/>
  <c r="C9" i="10"/>
  <c r="C8" i="10"/>
  <c r="C7" i="10"/>
  <c r="C6" i="10"/>
  <c r="C5" i="10"/>
  <c r="C4" i="10"/>
  <c r="C3" i="10"/>
  <c r="D20" i="2" l="1"/>
  <c r="D29" i="2"/>
  <c r="C20" i="2"/>
  <c r="C29" i="2"/>
  <c r="B29" i="2"/>
  <c r="D25" i="2"/>
  <c r="B25" i="2"/>
  <c r="D23" i="2"/>
  <c r="C22" i="2"/>
  <c r="C24" i="2"/>
  <c r="B23" i="2"/>
  <c r="D21" i="2"/>
  <c r="D27" i="2"/>
  <c r="D32" i="2"/>
  <c r="C21" i="2"/>
  <c r="C27" i="2"/>
  <c r="C32" i="2"/>
  <c r="B21" i="2"/>
  <c r="B27" i="2"/>
  <c r="B32" i="2"/>
  <c r="C25" i="2"/>
  <c r="D26" i="2"/>
  <c r="B26" i="2"/>
  <c r="D28" i="2"/>
  <c r="C28" i="2"/>
  <c r="B28" i="2"/>
  <c r="C31" i="2"/>
  <c r="I3" i="10"/>
  <c r="D18" i="2" s="1"/>
  <c r="G12" i="10"/>
  <c r="C17" i="2" s="1"/>
  <c r="K12" i="10"/>
  <c r="C19" i="2" s="1"/>
  <c r="I21" i="10"/>
  <c r="B18" i="2" s="1"/>
  <c r="G3" i="10"/>
  <c r="D17" i="2" s="1"/>
  <c r="D19" i="2"/>
  <c r="I12" i="10"/>
  <c r="C18" i="2" s="1"/>
  <c r="G21" i="10"/>
  <c r="B17" i="2"/>
  <c r="K21" i="10"/>
  <c r="B19" i="2" s="1"/>
  <c r="Z309" i="1"/>
  <c r="S309" i="1"/>
  <c r="R309" i="1"/>
  <c r="Q309" i="1"/>
  <c r="P309" i="1"/>
  <c r="B7" i="2"/>
  <c r="B9" i="2"/>
  <c r="F347" i="1" s="1"/>
  <c r="C11" i="2"/>
  <c r="B11" i="2"/>
  <c r="D29" i="10"/>
  <c r="E29" i="10" s="1"/>
  <c r="D20" i="10"/>
  <c r="E20" i="10" s="1"/>
  <c r="D11" i="10"/>
  <c r="E11" i="10" s="1"/>
  <c r="D28" i="10"/>
  <c r="E28" i="10" s="1"/>
  <c r="D19" i="10"/>
  <c r="E19" i="10" s="1"/>
  <c r="D10" i="10"/>
  <c r="E10" i="10" s="1"/>
  <c r="D27" i="10"/>
  <c r="E27" i="10" s="1"/>
  <c r="D18" i="10"/>
  <c r="E18" i="10" s="1"/>
  <c r="D9" i="10"/>
  <c r="E9" i="10" s="1"/>
  <c r="D26" i="10"/>
  <c r="E26" i="10" s="1"/>
  <c r="D17" i="10"/>
  <c r="E17" i="10" s="1"/>
  <c r="D8" i="10"/>
  <c r="E8" i="10" s="1"/>
  <c r="D25" i="10"/>
  <c r="E25" i="10" s="1"/>
  <c r="D16" i="10"/>
  <c r="E16" i="10" s="1"/>
  <c r="D7" i="10"/>
  <c r="E7" i="10" s="1"/>
  <c r="D24" i="10"/>
  <c r="E24" i="10" s="1"/>
  <c r="D15" i="10"/>
  <c r="E15" i="10" s="1"/>
  <c r="D6" i="10"/>
  <c r="E6" i="10" s="1"/>
  <c r="D23" i="10"/>
  <c r="E23" i="10" s="1"/>
  <c r="D14" i="10"/>
  <c r="E14" i="10" s="1"/>
  <c r="D5" i="10"/>
  <c r="E5" i="10" s="1"/>
  <c r="D4" i="10"/>
  <c r="E4" i="10" s="1"/>
  <c r="D22" i="10"/>
  <c r="E22" i="10" s="1"/>
  <c r="D13" i="10"/>
  <c r="E13" i="10" s="1"/>
  <c r="D3" i="10"/>
  <c r="D21" i="10"/>
  <c r="D12" i="10"/>
  <c r="B6" i="2"/>
  <c r="B8" i="2"/>
  <c r="D3" i="2"/>
  <c r="C3" i="2"/>
  <c r="B3" i="2"/>
  <c r="D2" i="2"/>
  <c r="C2" i="2"/>
  <c r="B2" i="2"/>
  <c r="AE15" i="13"/>
  <c r="AD15" i="13"/>
  <c r="AC15" i="13"/>
  <c r="AB15" i="13"/>
  <c r="AA15" i="13"/>
  <c r="Z15" i="13"/>
  <c r="Y15" i="13"/>
  <c r="X15" i="13"/>
  <c r="W15" i="13"/>
  <c r="V15" i="13"/>
  <c r="U15" i="13"/>
  <c r="T15" i="13"/>
  <c r="S15" i="13"/>
  <c r="R15" i="13"/>
  <c r="Q15" i="13"/>
  <c r="P15" i="13"/>
  <c r="O15" i="13"/>
  <c r="N15" i="13"/>
  <c r="M15" i="13"/>
  <c r="L15" i="13"/>
  <c r="K15" i="13"/>
  <c r="J15" i="13"/>
  <c r="I15" i="13"/>
  <c r="H15" i="13"/>
  <c r="G15" i="13"/>
  <c r="F15" i="13"/>
  <c r="E15" i="13"/>
  <c r="L38" i="1"/>
  <c r="F128" i="1" l="1"/>
  <c r="F253" i="1"/>
  <c r="O205" i="1"/>
  <c r="E21" i="10"/>
  <c r="B16" i="2" s="1"/>
  <c r="E12" i="10"/>
  <c r="C16" i="2" s="1"/>
  <c r="E3" i="10"/>
  <c r="D16" i="2"/>
  <c r="Z310" i="1"/>
  <c r="Q205" i="1"/>
  <c r="P310" i="1"/>
  <c r="R310" i="1"/>
  <c r="Q310" i="1"/>
  <c r="S310" i="1"/>
  <c r="B20" i="2"/>
  <c r="E336" i="1"/>
  <c r="E335" i="1"/>
  <c r="E334" i="1"/>
  <c r="E346" i="1"/>
  <c r="E347" i="1"/>
  <c r="E348" i="1"/>
  <c r="E358" i="1"/>
  <c r="E357" i="1"/>
  <c r="E356" i="1"/>
  <c r="E363" i="1"/>
  <c r="E364" i="1"/>
  <c r="E365" i="1"/>
  <c r="E426" i="1"/>
  <c r="E425" i="1"/>
  <c r="E424" i="1"/>
  <c r="E417" i="1"/>
  <c r="E416" i="1"/>
  <c r="D253" i="1" l="1"/>
  <c r="D424" i="1"/>
  <c r="D356" i="1"/>
  <c r="D415" i="1"/>
  <c r="D346" i="1"/>
  <c r="D405" i="1"/>
  <c r="D395" i="1"/>
  <c r="D327" i="1"/>
  <c r="D388" i="1"/>
  <c r="D284" i="1"/>
  <c r="D381" i="1"/>
  <c r="D277" i="1"/>
  <c r="D370" i="1"/>
  <c r="D267" i="1"/>
  <c r="D363" i="1"/>
  <c r="D260" i="1"/>
  <c r="D334" i="1"/>
  <c r="Y309" i="1"/>
  <c r="X309" i="1"/>
  <c r="W309" i="1"/>
  <c r="V309" i="1"/>
  <c r="U309" i="1"/>
  <c r="T309" i="1"/>
  <c r="O309" i="1"/>
  <c r="S204" i="1"/>
  <c r="R204" i="1"/>
  <c r="Q204" i="1"/>
  <c r="P204" i="1"/>
  <c r="O204" i="1"/>
  <c r="E415" i="1"/>
  <c r="E407" i="1"/>
  <c r="E406" i="1"/>
  <c r="E405" i="1"/>
  <c r="E397" i="1"/>
  <c r="E396" i="1"/>
  <c r="E395" i="1"/>
  <c r="E390" i="1"/>
  <c r="E389" i="1"/>
  <c r="E388" i="1"/>
  <c r="E383" i="1"/>
  <c r="E382" i="1"/>
  <c r="E381" i="1"/>
  <c r="E372" i="1"/>
  <c r="E371" i="1"/>
  <c r="E370" i="1"/>
  <c r="E329" i="1"/>
  <c r="E328" i="1"/>
  <c r="E327" i="1"/>
  <c r="E286" i="1"/>
  <c r="E285" i="1"/>
  <c r="E284" i="1"/>
  <c r="E279" i="1"/>
  <c r="E278" i="1"/>
  <c r="E277" i="1"/>
  <c r="E269" i="1"/>
  <c r="E268" i="1"/>
  <c r="E267" i="1"/>
  <c r="E262" i="1"/>
  <c r="E261" i="1"/>
  <c r="E260" i="1"/>
  <c r="E255" i="1"/>
  <c r="E254" i="1"/>
  <c r="E253" i="1"/>
  <c r="E143" i="1"/>
  <c r="E142" i="1"/>
  <c r="E136" i="1"/>
  <c r="E135" i="1"/>
  <c r="E129" i="1"/>
  <c r="E128" i="1"/>
  <c r="E111" i="1"/>
  <c r="E118" i="1"/>
  <c r="E117" i="1"/>
  <c r="E99" i="1"/>
  <c r="E36" i="1"/>
  <c r="E34" i="1"/>
  <c r="E35" i="1"/>
  <c r="E100" i="1"/>
  <c r="D372" i="1" l="1"/>
  <c r="D269" i="1"/>
  <c r="D365" i="1"/>
  <c r="D262" i="1"/>
  <c r="D426" i="1"/>
  <c r="D255" i="1"/>
  <c r="D417" i="1"/>
  <c r="D348" i="1"/>
  <c r="D144" i="1"/>
  <c r="D407" i="1"/>
  <c r="D336" i="1"/>
  <c r="D137" i="1"/>
  <c r="D397" i="1"/>
  <c r="D329" i="1"/>
  <c r="D130" i="1"/>
  <c r="D390" i="1"/>
  <c r="D286" i="1"/>
  <c r="D383" i="1"/>
  <c r="D279" i="1"/>
  <c r="D112" i="1"/>
  <c r="D358" i="1"/>
  <c r="D261" i="1"/>
  <c r="D364" i="1"/>
  <c r="D371" i="1"/>
  <c r="D278" i="1"/>
  <c r="D382" i="1"/>
  <c r="D389" i="1"/>
  <c r="D129" i="1"/>
  <c r="D328" i="1"/>
  <c r="D396" i="1"/>
  <c r="D136" i="1"/>
  <c r="D335" i="1"/>
  <c r="D406" i="1"/>
  <c r="D143" i="1"/>
  <c r="D347" i="1"/>
  <c r="D416" i="1"/>
  <c r="D100" i="1"/>
  <c r="D111" i="1"/>
  <c r="D254" i="1"/>
  <c r="D357" i="1"/>
  <c r="D425" i="1"/>
  <c r="D268" i="1"/>
  <c r="D285" i="1"/>
  <c r="F334" i="1"/>
  <c r="F348" i="1"/>
  <c r="F424" i="1"/>
  <c r="F100" i="1"/>
  <c r="F397" i="1"/>
  <c r="F381" i="1"/>
  <c r="Y310" i="1"/>
  <c r="F277" i="1"/>
  <c r="F254" i="1"/>
  <c r="F143" i="1"/>
  <c r="F335" i="1"/>
  <c r="F99" i="1"/>
  <c r="F396" i="1"/>
  <c r="X310" i="1"/>
  <c r="F118" i="1"/>
  <c r="O310" i="1"/>
  <c r="F416" i="1"/>
  <c r="F390" i="1"/>
  <c r="V310" i="1"/>
  <c r="F267" i="1"/>
  <c r="F136" i="1"/>
  <c r="F356" i="1"/>
  <c r="F415" i="1"/>
  <c r="F389" i="1"/>
  <c r="F329" i="1"/>
  <c r="U310" i="1"/>
  <c r="F285" i="1"/>
  <c r="F262" i="1"/>
  <c r="F135" i="1"/>
  <c r="F357" i="1"/>
  <c r="F365" i="1"/>
  <c r="F111" i="1"/>
  <c r="F407" i="1"/>
  <c r="F388" i="1"/>
  <c r="F328" i="1"/>
  <c r="T310" i="1"/>
  <c r="F284" i="1"/>
  <c r="F261" i="1"/>
  <c r="P205" i="1"/>
  <c r="F346" i="1"/>
  <c r="F358" i="1"/>
  <c r="F364" i="1"/>
  <c r="F110" i="1"/>
  <c r="F406" i="1"/>
  <c r="F383" i="1"/>
  <c r="F327" i="1"/>
  <c r="F279" i="1"/>
  <c r="F260" i="1"/>
  <c r="F129" i="1"/>
  <c r="F269" i="1"/>
  <c r="F336" i="1"/>
  <c r="F417" i="1"/>
  <c r="F371" i="1"/>
  <c r="S205" i="1"/>
  <c r="F363" i="1"/>
  <c r="F405" i="1"/>
  <c r="F382" i="1"/>
  <c r="F278" i="1"/>
  <c r="F255" i="1"/>
  <c r="F425" i="1"/>
  <c r="F372" i="1"/>
  <c r="F142" i="1"/>
  <c r="F426" i="1"/>
  <c r="F395" i="1"/>
  <c r="W310" i="1"/>
  <c r="F268" i="1"/>
  <c r="F117" i="1"/>
  <c r="F370" i="1"/>
  <c r="F286" i="1"/>
  <c r="R205" i="1"/>
  <c r="D142" i="1"/>
  <c r="D135" i="1"/>
  <c r="D119" i="1"/>
  <c r="D128" i="1"/>
  <c r="D118" i="1"/>
  <c r="D117" i="1"/>
  <c r="D110" i="1"/>
  <c r="O203" i="1" l="1"/>
  <c r="Y308" i="1"/>
  <c r="R308" i="1"/>
  <c r="Z308" i="1"/>
  <c r="W308" i="1"/>
  <c r="X308" i="1"/>
  <c r="P203" i="1"/>
  <c r="Q203" i="1"/>
  <c r="P308" i="1"/>
  <c r="Q308" i="1"/>
  <c r="S308" i="1"/>
  <c r="T308" i="1"/>
  <c r="R203" i="1"/>
  <c r="U308" i="1"/>
  <c r="S203" i="1"/>
  <c r="V308" i="1"/>
  <c r="O308" i="1"/>
  <c r="E39" i="1" l="1"/>
</calcChain>
</file>

<file path=xl/comments1.xml><?xml version="1.0" encoding="utf-8"?>
<comments xmlns="http://schemas.openxmlformats.org/spreadsheetml/2006/main">
  <authors>
    <author>柴本　大慈</author>
  </authors>
  <commentList>
    <comment ref="B25" authorId="0" shapeId="0">
      <text>
        <r>
          <rPr>
            <sz val="11"/>
            <color indexed="81"/>
            <rFont val="MS P ゴシック"/>
            <family val="3"/>
            <charset val="128"/>
          </rPr>
          <t>【a.～c.の薬の使用の有無の項目について】
未入力とした場合、結果が正しく反映されません。</t>
        </r>
      </text>
    </comment>
    <comment ref="B39" authorId="0" shapeId="0">
      <text>
        <r>
          <rPr>
            <sz val="14"/>
            <color indexed="81"/>
            <rFont val="MS P ゴシック"/>
            <family val="3"/>
            <charset val="128"/>
          </rPr>
          <t>「1.1合未満」および「2.1～2合未満」は、
「1&amp;2.2合未満」の表示となります。</t>
        </r>
      </text>
    </comment>
  </commentList>
</comments>
</file>

<file path=xl/sharedStrings.xml><?xml version="1.0" encoding="utf-8"?>
<sst xmlns="http://schemas.openxmlformats.org/spreadsheetml/2006/main" count="844" uniqueCount="457">
  <si>
    <t>１．医療費等の状況</t>
    <rPh sb="2" eb="5">
      <t>イリョウヒ</t>
    </rPh>
    <rPh sb="5" eb="6">
      <t>トウ</t>
    </rPh>
    <rPh sb="7" eb="9">
      <t>ジョウキョウ</t>
    </rPh>
    <phoneticPr fontId="1"/>
  </si>
  <si>
    <t>被保険者１人当たりの医療費</t>
    <rPh sb="0" eb="4">
      <t>ヒホケンジャ</t>
    </rPh>
    <rPh sb="5" eb="6">
      <t>ニン</t>
    </rPh>
    <rPh sb="6" eb="7">
      <t>ア</t>
    </rPh>
    <rPh sb="10" eb="13">
      <t>イリョウヒ</t>
    </rPh>
    <phoneticPr fontId="1"/>
  </si>
  <si>
    <t>年度</t>
    <rPh sb="0" eb="2">
      <t>ネンド</t>
    </rPh>
    <phoneticPr fontId="1"/>
  </si>
  <si>
    <t>貴社</t>
    <rPh sb="0" eb="2">
      <t>キシャ</t>
    </rPh>
    <phoneticPr fontId="1"/>
  </si>
  <si>
    <t>愛知支部
平均</t>
    <rPh sb="0" eb="4">
      <t>アイチシブ</t>
    </rPh>
    <rPh sb="5" eb="7">
      <t>ヘイキン</t>
    </rPh>
    <phoneticPr fontId="1"/>
  </si>
  <si>
    <t>同業態
全国平均</t>
    <rPh sb="0" eb="3">
      <t>ドウギョウタイ</t>
    </rPh>
    <rPh sb="4" eb="8">
      <t>ゼンコクヘイキン</t>
    </rPh>
    <phoneticPr fontId="1"/>
  </si>
  <si>
    <t>被保険者が50人に満たない場合は、個人の特定につながるおそれがあるため非表示になっていることがあります</t>
    <rPh sb="0" eb="4">
      <t>ヒホケンジャ</t>
    </rPh>
    <rPh sb="7" eb="8">
      <t>ニン</t>
    </rPh>
    <rPh sb="9" eb="10">
      <t>ミ</t>
    </rPh>
    <rPh sb="13" eb="15">
      <t>バアイ</t>
    </rPh>
    <rPh sb="17" eb="19">
      <t>コジン</t>
    </rPh>
    <rPh sb="20" eb="22">
      <t>トクテイ</t>
    </rPh>
    <rPh sb="35" eb="38">
      <t>ヒヒョウジ</t>
    </rPh>
    <phoneticPr fontId="1"/>
  </si>
  <si>
    <t>２．健診・特定保健指導の状況</t>
    <rPh sb="2" eb="4">
      <t>ケンシン</t>
    </rPh>
    <rPh sb="5" eb="11">
      <t>トクテイホケンシドウ</t>
    </rPh>
    <rPh sb="12" eb="14">
      <t>ジョウキョウ</t>
    </rPh>
    <phoneticPr fontId="1"/>
  </si>
  <si>
    <t>ご本人（被保険者）の健診受診率（40歳以上）（生活習慣病予防健診＋事業者健診）</t>
    <rPh sb="1" eb="3">
      <t>ホンニン</t>
    </rPh>
    <rPh sb="4" eb="8">
      <t>ヒホケンジャ</t>
    </rPh>
    <rPh sb="10" eb="15">
      <t>ケンシンジュシンリツ</t>
    </rPh>
    <rPh sb="18" eb="19">
      <t>サイ</t>
    </rPh>
    <rPh sb="19" eb="21">
      <t>イジョウ</t>
    </rPh>
    <rPh sb="23" eb="28">
      <t>セイカツシュウカンビョウ</t>
    </rPh>
    <rPh sb="28" eb="30">
      <t>ヨボウ</t>
    </rPh>
    <rPh sb="30" eb="32">
      <t>ケンシン</t>
    </rPh>
    <rPh sb="33" eb="36">
      <t>ジギョウシャ</t>
    </rPh>
    <rPh sb="36" eb="38">
      <t>ケンシン</t>
    </rPh>
    <phoneticPr fontId="1"/>
  </si>
  <si>
    <t>ご家族（被扶養者）の健診受診率（40歳以上）</t>
    <rPh sb="1" eb="3">
      <t>カゾク</t>
    </rPh>
    <rPh sb="4" eb="8">
      <t>ヒフヨウシャ</t>
    </rPh>
    <rPh sb="10" eb="15">
      <t>ケンシンジュシンリツ</t>
    </rPh>
    <rPh sb="18" eb="19">
      <t>サイ</t>
    </rPh>
    <rPh sb="19" eb="21">
      <t>イジョウ</t>
    </rPh>
    <phoneticPr fontId="1"/>
  </si>
  <si>
    <t>※被保険者数</t>
    <rPh sb="1" eb="5">
      <t>ヒホケンシャ</t>
    </rPh>
    <rPh sb="5" eb="6">
      <t>スウ</t>
    </rPh>
    <phoneticPr fontId="1"/>
  </si>
  <si>
    <t>事業所記号</t>
    <rPh sb="0" eb="3">
      <t>ジギョウショ</t>
    </rPh>
    <rPh sb="3" eb="5">
      <t>キゴウ</t>
    </rPh>
    <phoneticPr fontId="1"/>
  </si>
  <si>
    <t>事業所名</t>
    <rPh sb="0" eb="3">
      <t>ジギョウショ</t>
    </rPh>
    <rPh sb="3" eb="4">
      <t>メイ</t>
    </rPh>
    <phoneticPr fontId="1"/>
  </si>
  <si>
    <t>業態区分</t>
    <rPh sb="0" eb="2">
      <t>ギョウタイ</t>
    </rPh>
    <rPh sb="2" eb="4">
      <t>クブン</t>
    </rPh>
    <phoneticPr fontId="1"/>
  </si>
  <si>
    <t>業態コード</t>
    <rPh sb="0" eb="2">
      <t>ギョウタイ</t>
    </rPh>
    <phoneticPr fontId="1"/>
  </si>
  <si>
    <t>被保険者一人当たり医療費</t>
    <rPh sb="0" eb="4">
      <t>ヒホケンシャ</t>
    </rPh>
    <rPh sb="4" eb="6">
      <t>ヒトリ</t>
    </rPh>
    <rPh sb="6" eb="7">
      <t>ア</t>
    </rPh>
    <rPh sb="9" eb="12">
      <t>イリョウヒ</t>
    </rPh>
    <phoneticPr fontId="1"/>
  </si>
  <si>
    <t>ご本人（被保険者）の健診受診率
（40歳以上）（生活+事業者）</t>
    <rPh sb="1" eb="3">
      <t>ホンニン</t>
    </rPh>
    <rPh sb="4" eb="8">
      <t>ヒホケンシャ</t>
    </rPh>
    <rPh sb="10" eb="12">
      <t>ケンシン</t>
    </rPh>
    <rPh sb="12" eb="14">
      <t>ジュシン</t>
    </rPh>
    <rPh sb="14" eb="15">
      <t>リツ</t>
    </rPh>
    <rPh sb="19" eb="22">
      <t>サイイジョウ</t>
    </rPh>
    <rPh sb="24" eb="26">
      <t>セイカツ</t>
    </rPh>
    <rPh sb="27" eb="30">
      <t>ジギョウシャ</t>
    </rPh>
    <phoneticPr fontId="1"/>
  </si>
  <si>
    <t>ご家族（被扶養者）（40歳以上）
の健診受診率</t>
    <rPh sb="1" eb="3">
      <t>カゾク</t>
    </rPh>
    <rPh sb="4" eb="8">
      <t>ヒフヨウシャ</t>
    </rPh>
    <rPh sb="12" eb="13">
      <t>サイ</t>
    </rPh>
    <rPh sb="13" eb="15">
      <t>イジョウ</t>
    </rPh>
    <rPh sb="18" eb="20">
      <t>ケンシン</t>
    </rPh>
    <rPh sb="20" eb="22">
      <t>ジュシン</t>
    </rPh>
    <rPh sb="22" eb="23">
      <t>リツ</t>
    </rPh>
    <phoneticPr fontId="1"/>
  </si>
  <si>
    <t>被保険者の特定保健指導の
該当状況</t>
    <rPh sb="0" eb="4">
      <t>ヒホケンシャ</t>
    </rPh>
    <rPh sb="5" eb="7">
      <t>トクテイ</t>
    </rPh>
    <rPh sb="7" eb="9">
      <t>ホケン</t>
    </rPh>
    <rPh sb="9" eb="11">
      <t>シドウ</t>
    </rPh>
    <rPh sb="13" eb="15">
      <t>ガイトウ</t>
    </rPh>
    <rPh sb="15" eb="17">
      <t>ジョウキョウ</t>
    </rPh>
    <phoneticPr fontId="1"/>
  </si>
  <si>
    <t>特定保健指導の実施率（初回）</t>
    <rPh sb="0" eb="2">
      <t>トクテイ</t>
    </rPh>
    <rPh sb="2" eb="4">
      <t>ホケン</t>
    </rPh>
    <rPh sb="4" eb="6">
      <t>シドウ</t>
    </rPh>
    <rPh sb="7" eb="9">
      <t>ジッシ</t>
    </rPh>
    <rPh sb="9" eb="10">
      <t>リツ</t>
    </rPh>
    <rPh sb="11" eb="13">
      <t>ショカイ</t>
    </rPh>
    <phoneticPr fontId="1"/>
  </si>
  <si>
    <t>特定保健指導の実施率（評価）</t>
    <rPh sb="0" eb="2">
      <t>トクテイ</t>
    </rPh>
    <rPh sb="2" eb="4">
      <t>ホケン</t>
    </rPh>
    <rPh sb="4" eb="6">
      <t>シドウ</t>
    </rPh>
    <rPh sb="7" eb="9">
      <t>ジッシ</t>
    </rPh>
    <rPh sb="9" eb="10">
      <t>リツ</t>
    </rPh>
    <rPh sb="11" eb="13">
      <t>ヒョウカ</t>
    </rPh>
    <phoneticPr fontId="1"/>
  </si>
  <si>
    <t>腹囲リスク保有率</t>
    <rPh sb="0" eb="2">
      <t>フクイ</t>
    </rPh>
    <rPh sb="5" eb="8">
      <t>ホユウリツ</t>
    </rPh>
    <phoneticPr fontId="1"/>
  </si>
  <si>
    <t>血圧リスク保有率</t>
    <rPh sb="0" eb="2">
      <t>ケツアツ</t>
    </rPh>
    <rPh sb="5" eb="8">
      <t>ホユウリツ</t>
    </rPh>
    <phoneticPr fontId="1"/>
  </si>
  <si>
    <t>代謝（血糖）リスク保有率</t>
    <rPh sb="0" eb="2">
      <t>タイシャ</t>
    </rPh>
    <rPh sb="3" eb="5">
      <t>ケットウ</t>
    </rPh>
    <rPh sb="9" eb="12">
      <t>ホユウリツ</t>
    </rPh>
    <phoneticPr fontId="1"/>
  </si>
  <si>
    <t>脂質リスク保有率</t>
    <rPh sb="0" eb="2">
      <t>シシツ</t>
    </rPh>
    <rPh sb="5" eb="8">
      <t>ホユウリツ</t>
    </rPh>
    <phoneticPr fontId="1"/>
  </si>
  <si>
    <t>喫煙リスク保有率</t>
    <rPh sb="0" eb="2">
      <t>キツエン</t>
    </rPh>
    <rPh sb="5" eb="8">
      <t>ホユウリツ</t>
    </rPh>
    <phoneticPr fontId="1"/>
  </si>
  <si>
    <t>20歳からの体重変化</t>
  </si>
  <si>
    <t>食べ方1（早食い等）</t>
  </si>
  <si>
    <t>食べ方2（就寝前）</t>
  </si>
  <si>
    <t>食べ方3（間食）</t>
  </si>
  <si>
    <t>食習慣</t>
  </si>
  <si>
    <t>飲酒</t>
  </si>
  <si>
    <t>飲酒量</t>
  </si>
  <si>
    <t>年度</t>
  </si>
  <si>
    <t>1:支部平均/2:業態平均</t>
  </si>
  <si>
    <t>支部コード/業態コード</t>
  </si>
  <si>
    <t>支部名称/業態名称</t>
  </si>
  <si>
    <t>被保険者年齢</t>
  </si>
  <si>
    <t>被保険者健診受診率（40歳以上）</t>
  </si>
  <si>
    <t>生活習慣病予防健診受診率（35歳以上）</t>
  </si>
  <si>
    <t>事業者健診受診率</t>
  </si>
  <si>
    <t>被扶養者健診受診率</t>
  </si>
  <si>
    <t>被保険者特定保健指導対象者割合</t>
  </si>
  <si>
    <t>被保険者特定保健指導対象者割合（積極的支援）</t>
  </si>
  <si>
    <t>被保険者特定保健指導対象者割合（動機付け支援）</t>
  </si>
  <si>
    <t>被保険者特定保健指導実施率（初回）</t>
  </si>
  <si>
    <t>被保険者特定保健指導実施率（評価）</t>
  </si>
  <si>
    <t>被保険者_腹囲リスク該当率</t>
  </si>
  <si>
    <t>被保険者_血圧リスク該当率</t>
  </si>
  <si>
    <t>被保険者_代謝リスク該当率</t>
  </si>
  <si>
    <t>被保険者_脂質リスク該当率</t>
  </si>
  <si>
    <t>被保険者_メタボリック予備群該当率</t>
  </si>
  <si>
    <t>被保険者_メタボリック該当率</t>
  </si>
  <si>
    <t>被保険者_肝機能リスク該当率</t>
  </si>
  <si>
    <t>被保険者_質問票喫煙_回答1割合</t>
  </si>
  <si>
    <t>被保険者_質問票20歳からの体重変化_回答1割合</t>
  </si>
  <si>
    <t>被保険者_質問票30分以上の運動習慣_回答1割合</t>
  </si>
  <si>
    <t>被保険者_質問票歩行または身体活動_回答1割合</t>
  </si>
  <si>
    <t>被保険者_質問票歩行速度_回答1割合</t>
  </si>
  <si>
    <t>被保険者_質問票咀嚼_回答1割合</t>
  </si>
  <si>
    <t>被保険者_質問票咀嚼_回答2割合</t>
  </si>
  <si>
    <t>被保険者_質問票食べ方1（早食い等）_回答1割合</t>
  </si>
  <si>
    <t>被保険者_質問票食べ方1（早食い等）_回答2割合</t>
  </si>
  <si>
    <t>被保険者_質問票食べ方2（就寝前）_回答1割合</t>
  </si>
  <si>
    <t>被保険者_質問票食べ方3（間食）_回答1割合</t>
  </si>
  <si>
    <t>被保険者_質問票食べ方3（間食）_回答2割合</t>
  </si>
  <si>
    <t>被保険者_質問票食習慣_回答1割合</t>
  </si>
  <si>
    <t>被保険者_質問票飲酒_回答1割合</t>
  </si>
  <si>
    <t>被保険者_質問票飲酒_回答2割合</t>
  </si>
  <si>
    <t>被保険者_質問票飲酒量_回答1割合</t>
  </si>
  <si>
    <t>被保険者_質問票飲酒量_回答2割合</t>
  </si>
  <si>
    <t>被保険者_質問票飲酒量_回答3割合</t>
  </si>
  <si>
    <t>被保険者_質問票飲酒量_回答4割合</t>
  </si>
  <si>
    <t>被保険者_質問票睡眠_回答1割合</t>
  </si>
  <si>
    <t>加入者1人当たり医療費</t>
  </si>
  <si>
    <t>加入者1人当たり入院医療費</t>
  </si>
  <si>
    <t>加入者1人当たり外来医療費</t>
  </si>
  <si>
    <t>加入者1人当たり歯科医療費</t>
  </si>
  <si>
    <t>被保険者1人当たり医療費</t>
  </si>
  <si>
    <t>被保険者1人当たり入院医療費</t>
  </si>
  <si>
    <t>被保険者1人当たり外来医療費</t>
  </si>
  <si>
    <t>被保険者1人当たり歯科医療費</t>
  </si>
  <si>
    <t>社会保険・社会福祉・介護事業</t>
  </si>
  <si>
    <t>ご本人（被保険者）の特定保健指導の該当状況</t>
    <rPh sb="1" eb="3">
      <t>ホンニン</t>
    </rPh>
    <rPh sb="4" eb="8">
      <t>ヒホケンジャ</t>
    </rPh>
    <rPh sb="10" eb="16">
      <t>トクテイホケンシドウ</t>
    </rPh>
    <rPh sb="17" eb="19">
      <t>ガイトウ</t>
    </rPh>
    <rPh sb="19" eb="21">
      <t>ジョウキョウ</t>
    </rPh>
    <phoneticPr fontId="1"/>
  </si>
  <si>
    <t>＜特定保健指導の判定基準＞</t>
    <rPh sb="1" eb="7">
      <t>トクテイホケンシドウ</t>
    </rPh>
    <rPh sb="8" eb="12">
      <t>ハンテイキジュン</t>
    </rPh>
    <phoneticPr fontId="1"/>
  </si>
  <si>
    <t>腹囲</t>
    <rPh sb="0" eb="2">
      <t>フクイ</t>
    </rPh>
    <phoneticPr fontId="1"/>
  </si>
  <si>
    <t>追加リスク</t>
    <rPh sb="0" eb="2">
      <t>ツイカ</t>
    </rPh>
    <phoneticPr fontId="1"/>
  </si>
  <si>
    <t>①血糖　②脂質
③血圧</t>
    <rPh sb="1" eb="3">
      <t>ケットウ</t>
    </rPh>
    <rPh sb="5" eb="7">
      <t>シシツ</t>
    </rPh>
    <rPh sb="9" eb="11">
      <t>ケツアツ</t>
    </rPh>
    <phoneticPr fontId="1"/>
  </si>
  <si>
    <t>④喫煙歴</t>
    <rPh sb="1" eb="4">
      <t>キツエンレキ</t>
    </rPh>
    <phoneticPr fontId="1"/>
  </si>
  <si>
    <t>対象</t>
    <rPh sb="0" eb="2">
      <t>タイショウ</t>
    </rPh>
    <phoneticPr fontId="1"/>
  </si>
  <si>
    <t>40-64歳</t>
    <rPh sb="5" eb="6">
      <t>サイ</t>
    </rPh>
    <phoneticPr fontId="1"/>
  </si>
  <si>
    <t>65-74歳</t>
    <rPh sb="5" eb="6">
      <t>サイ</t>
    </rPh>
    <phoneticPr fontId="1"/>
  </si>
  <si>
    <t>≧85cm（男性）
≧90cm（女性）</t>
    <rPh sb="6" eb="8">
      <t>ダンセイ</t>
    </rPh>
    <rPh sb="16" eb="18">
      <t>ジョセイ</t>
    </rPh>
    <phoneticPr fontId="1"/>
  </si>
  <si>
    <t>上記以外で
BMI≧25</t>
    <rPh sb="0" eb="4">
      <t>ジョウキイガイ</t>
    </rPh>
    <phoneticPr fontId="1"/>
  </si>
  <si>
    <t>2つ以上該当</t>
    <rPh sb="2" eb="4">
      <t>イジョウ</t>
    </rPh>
    <rPh sb="4" eb="6">
      <t>ガイトウ</t>
    </rPh>
    <phoneticPr fontId="1"/>
  </si>
  <si>
    <t>1つ該当</t>
    <rPh sb="2" eb="4">
      <t>ガイトウ</t>
    </rPh>
    <phoneticPr fontId="1"/>
  </si>
  <si>
    <t>あり</t>
    <phoneticPr fontId="1"/>
  </si>
  <si>
    <t>なし</t>
    <phoneticPr fontId="1"/>
  </si>
  <si>
    <t>積極的
支援</t>
    <rPh sb="0" eb="3">
      <t>セッキョクテキ</t>
    </rPh>
    <rPh sb="4" eb="6">
      <t>シエン</t>
    </rPh>
    <phoneticPr fontId="1"/>
  </si>
  <si>
    <t>動機付け
支援</t>
    <rPh sb="0" eb="3">
      <t>ドウキヅ</t>
    </rPh>
    <rPh sb="5" eb="7">
      <t>シエン</t>
    </rPh>
    <phoneticPr fontId="1"/>
  </si>
  <si>
    <t>3つ該当</t>
    <rPh sb="2" eb="4">
      <t>ガイトウ</t>
    </rPh>
    <phoneticPr fontId="1"/>
  </si>
  <si>
    <t>2つ該当</t>
    <rPh sb="2" eb="4">
      <t>ガイトウ</t>
    </rPh>
    <phoneticPr fontId="1"/>
  </si>
  <si>
    <t>３．生活習慣病リスク保有者の割合</t>
    <rPh sb="2" eb="7">
      <t>セイカツシュウカンビョウ</t>
    </rPh>
    <rPh sb="10" eb="13">
      <t>ホユウシャ</t>
    </rPh>
    <rPh sb="14" eb="16">
      <t>ワリアイ</t>
    </rPh>
    <phoneticPr fontId="1"/>
  </si>
  <si>
    <t>貴社の現状（特徴）の把握や、健康づくりのきっかけとしてご活用ください。</t>
    <rPh sb="0" eb="2">
      <t>キシャ</t>
    </rPh>
    <rPh sb="3" eb="5">
      <t>ゲンジョウ</t>
    </rPh>
    <rPh sb="6" eb="8">
      <t>トクチョウ</t>
    </rPh>
    <rPh sb="10" eb="12">
      <t>ハアク</t>
    </rPh>
    <rPh sb="14" eb="16">
      <t>ケンコウ</t>
    </rPh>
    <rPh sb="28" eb="30">
      <t>カツヨウ</t>
    </rPh>
    <phoneticPr fontId="1"/>
  </si>
  <si>
    <t>また、協会けんぽ愛知支部では、「健康宣言」 を通して事業所の健康づくりを支援しています。</t>
    <rPh sb="3" eb="5">
      <t>キョウカイ</t>
    </rPh>
    <rPh sb="8" eb="12">
      <t>アイチシブ</t>
    </rPh>
    <rPh sb="16" eb="20">
      <t>ケンコウセンゲン</t>
    </rPh>
    <rPh sb="23" eb="24">
      <t>トオ</t>
    </rPh>
    <rPh sb="26" eb="29">
      <t>ジギョウショ</t>
    </rPh>
    <rPh sb="30" eb="32">
      <t>ケンコウ</t>
    </rPh>
    <rPh sb="36" eb="38">
      <t>シエン</t>
    </rPh>
    <phoneticPr fontId="1"/>
  </si>
  <si>
    <t>＜メタボリックシンドロームの判定基準＞</t>
    <rPh sb="14" eb="18">
      <t>ハンテイキジュン</t>
    </rPh>
    <phoneticPr fontId="1"/>
  </si>
  <si>
    <t>≧85cm（男性）</t>
    <rPh sb="6" eb="8">
      <t>ダンセイ</t>
    </rPh>
    <phoneticPr fontId="1"/>
  </si>
  <si>
    <t>①血糖　②脂質　③血圧</t>
    <rPh sb="1" eb="3">
      <t>ケットウ</t>
    </rPh>
    <rPh sb="5" eb="7">
      <t>シシツ</t>
    </rPh>
    <rPh sb="9" eb="11">
      <t>ケツアツ</t>
    </rPh>
    <phoneticPr fontId="1"/>
  </si>
  <si>
    <t>≧90cm（女性）</t>
    <phoneticPr fontId="1"/>
  </si>
  <si>
    <t>メタボリックシンドローム基準該当者</t>
    <rPh sb="12" eb="17">
      <t>キジュンガイトウシャ</t>
    </rPh>
    <phoneticPr fontId="1"/>
  </si>
  <si>
    <t>４．生活習慣の傾向</t>
    <rPh sb="2" eb="6">
      <t>セイカツシュウカン</t>
    </rPh>
    <rPh sb="7" eb="9">
      <t>ケイコウ</t>
    </rPh>
    <phoneticPr fontId="1"/>
  </si>
  <si>
    <t>レーダーチャート内の〇数字は問診項目①～⑫の各項目に対応しています。</t>
    <rPh sb="8" eb="9">
      <t>ナイ</t>
    </rPh>
    <rPh sb="11" eb="13">
      <t>スウジ</t>
    </rPh>
    <rPh sb="14" eb="18">
      <t>モンシンコウモク</t>
    </rPh>
    <rPh sb="22" eb="25">
      <t>カクコウモク</t>
    </rPh>
    <rPh sb="26" eb="28">
      <t>タイオウ</t>
    </rPh>
    <phoneticPr fontId="1"/>
  </si>
  <si>
    <t>①20歳の時の体重から10kg以上増加している者の割合</t>
    <rPh sb="3" eb="4">
      <t>サイ</t>
    </rPh>
    <rPh sb="5" eb="6">
      <t>トキ</t>
    </rPh>
    <rPh sb="7" eb="9">
      <t>タイジュウ</t>
    </rPh>
    <rPh sb="15" eb="17">
      <t>イジョウ</t>
    </rPh>
    <rPh sb="17" eb="19">
      <t>ゾウカ</t>
    </rPh>
    <rPh sb="23" eb="24">
      <t>モノ</t>
    </rPh>
    <rPh sb="25" eb="27">
      <t>ワリアイ</t>
    </rPh>
    <phoneticPr fontId="1"/>
  </si>
  <si>
    <t>②1回30分以上の軽く汗をかく運動を週2日以上、1年以上実施していない者の割合</t>
    <rPh sb="2" eb="3">
      <t>カイ</t>
    </rPh>
    <rPh sb="5" eb="6">
      <t>プン</t>
    </rPh>
    <rPh sb="6" eb="8">
      <t>イジョウ</t>
    </rPh>
    <rPh sb="9" eb="10">
      <t>カル</t>
    </rPh>
    <rPh sb="11" eb="12">
      <t>アセ</t>
    </rPh>
    <rPh sb="15" eb="17">
      <t>ウンドウ</t>
    </rPh>
    <rPh sb="18" eb="19">
      <t>シュウ</t>
    </rPh>
    <rPh sb="20" eb="21">
      <t>ニチ</t>
    </rPh>
    <rPh sb="21" eb="23">
      <t>イジョウ</t>
    </rPh>
    <rPh sb="25" eb="28">
      <t>ネンイジョウ</t>
    </rPh>
    <rPh sb="28" eb="30">
      <t>ジッシ</t>
    </rPh>
    <rPh sb="35" eb="36">
      <t>モノ</t>
    </rPh>
    <rPh sb="37" eb="39">
      <t>ワリアイ</t>
    </rPh>
    <phoneticPr fontId="1"/>
  </si>
  <si>
    <t>※ご家族（被扶養者）の健診受診率：特定健診（被扶養者）のデータを集計
※被保険者1人当たり医療費：診療報酬明細書（レセプト）のデータを集計</t>
    <rPh sb="2" eb="4">
      <t>カゾク</t>
    </rPh>
    <rPh sb="5" eb="9">
      <t>ヒフヨウシャ</t>
    </rPh>
    <rPh sb="11" eb="16">
      <t>ケンシンジュシンリツ</t>
    </rPh>
    <rPh sb="17" eb="21">
      <t>トクテイケンシン</t>
    </rPh>
    <rPh sb="22" eb="26">
      <t>ヒフヨウシャ</t>
    </rPh>
    <rPh sb="32" eb="34">
      <t>シュウケイ</t>
    </rPh>
    <rPh sb="36" eb="40">
      <t>ヒホケンジャ</t>
    </rPh>
    <rPh sb="41" eb="42">
      <t>ニン</t>
    </rPh>
    <rPh sb="42" eb="43">
      <t>ア</t>
    </rPh>
    <rPh sb="45" eb="48">
      <t>イリョウヒ</t>
    </rPh>
    <rPh sb="49" eb="56">
      <t>シンリョウホウシュウメイサイショ</t>
    </rPh>
    <rPh sb="67" eb="69">
      <t>シュウケイ</t>
    </rPh>
    <phoneticPr fontId="1"/>
  </si>
  <si>
    <t>　【資料（データ）の見方】</t>
    <rPh sb="2" eb="4">
      <t>シリョウ</t>
    </rPh>
    <rPh sb="10" eb="12">
      <t>ミカタ</t>
    </rPh>
    <phoneticPr fontId="1"/>
  </si>
  <si>
    <t>　・折れ線グラフは、直近３年間の経年変化について、「支部内（都道府県内）の事業所の平均」 及び</t>
    <rPh sb="2" eb="3">
      <t>オ</t>
    </rPh>
    <rPh sb="4" eb="5">
      <t>セン</t>
    </rPh>
    <rPh sb="10" eb="12">
      <t>チョッキン</t>
    </rPh>
    <rPh sb="13" eb="15">
      <t>ネンカン</t>
    </rPh>
    <rPh sb="16" eb="20">
      <t>ケイネンヘンカ</t>
    </rPh>
    <rPh sb="26" eb="29">
      <t>シブナイ</t>
    </rPh>
    <rPh sb="30" eb="35">
      <t>トドウフケンナイ</t>
    </rPh>
    <rPh sb="37" eb="40">
      <t>ジギョウショ</t>
    </rPh>
    <rPh sb="41" eb="43">
      <t>ヘイキン</t>
    </rPh>
    <rPh sb="45" eb="46">
      <t>オヨ</t>
    </rPh>
    <phoneticPr fontId="1"/>
  </si>
  <si>
    <t>　　「同業態の事業所の全国平均」 との差を確認いただけます。</t>
    <rPh sb="3" eb="6">
      <t>ドウギョウタイ</t>
    </rPh>
    <rPh sb="7" eb="10">
      <t>ジギョウショ</t>
    </rPh>
    <rPh sb="11" eb="15">
      <t>ゼンコクヘイキン</t>
    </rPh>
    <rPh sb="19" eb="20">
      <t>サ</t>
    </rPh>
    <rPh sb="21" eb="23">
      <t>カクニン</t>
    </rPh>
    <phoneticPr fontId="1"/>
  </si>
  <si>
    <t>　・生活習慣病リスク保有者の割合のレーダーチャートは、「支部内（都道府県内）の事業所の平均」</t>
    <rPh sb="2" eb="4">
      <t>セイカツ</t>
    </rPh>
    <rPh sb="4" eb="6">
      <t>シュウカン</t>
    </rPh>
    <rPh sb="6" eb="7">
      <t>ビョウ</t>
    </rPh>
    <rPh sb="10" eb="13">
      <t>ホユウシャ</t>
    </rPh>
    <rPh sb="14" eb="16">
      <t>ワリアイ</t>
    </rPh>
    <rPh sb="28" eb="30">
      <t>シブ</t>
    </rPh>
    <rPh sb="30" eb="31">
      <t>ナイ</t>
    </rPh>
    <rPh sb="32" eb="36">
      <t>トドウフケン</t>
    </rPh>
    <rPh sb="36" eb="37">
      <t>ナイ</t>
    </rPh>
    <rPh sb="39" eb="42">
      <t>ジギョウショ</t>
    </rPh>
    <rPh sb="43" eb="45">
      <t>ヘイキン</t>
    </rPh>
    <phoneticPr fontId="1"/>
  </si>
  <si>
    <t>　　及び 「同業態の事業所の全国平均」 との差を比較したものとなります。</t>
    <rPh sb="2" eb="3">
      <t>オヨ</t>
    </rPh>
    <rPh sb="6" eb="9">
      <t>ドウギョウタイ</t>
    </rPh>
    <rPh sb="10" eb="13">
      <t>ジギョウショ</t>
    </rPh>
    <rPh sb="14" eb="18">
      <t>ゼンコクヘイキン</t>
    </rPh>
    <rPh sb="22" eb="23">
      <t>サ</t>
    </rPh>
    <rPh sb="24" eb="26">
      <t>ヒカク</t>
    </rPh>
    <phoneticPr fontId="1"/>
  </si>
  <si>
    <t>　・生活習慣の傾向のレーダーチャートは、問診票の回答率について、「支部内（都道府県内）の事業所</t>
    <rPh sb="2" eb="6">
      <t>セイカツシュウカン</t>
    </rPh>
    <rPh sb="7" eb="9">
      <t>ケイコウ</t>
    </rPh>
    <rPh sb="20" eb="23">
      <t>モンシンヒョウ</t>
    </rPh>
    <rPh sb="24" eb="27">
      <t>カイトウリツ</t>
    </rPh>
    <rPh sb="33" eb="36">
      <t>シブナイ</t>
    </rPh>
    <rPh sb="37" eb="42">
      <t>トドウフケンナイ</t>
    </rPh>
    <rPh sb="44" eb="47">
      <t>ジギョウショ</t>
    </rPh>
    <phoneticPr fontId="1"/>
  </si>
  <si>
    <t>　　の平均」 及び 「同業態の事業所の全国平均」 との差を比較したものになります。</t>
    <rPh sb="3" eb="5">
      <t>ヘイキン</t>
    </rPh>
    <rPh sb="7" eb="8">
      <t>オヨ</t>
    </rPh>
    <rPh sb="11" eb="14">
      <t>ドウギョウタイ</t>
    </rPh>
    <rPh sb="15" eb="18">
      <t>ジギョウショ</t>
    </rPh>
    <rPh sb="19" eb="23">
      <t>ゼンコクヘイキン</t>
    </rPh>
    <rPh sb="27" eb="28">
      <t>サ</t>
    </rPh>
    <rPh sb="29" eb="31">
      <t>ヒカク</t>
    </rPh>
    <phoneticPr fontId="1"/>
  </si>
  <si>
    <t>愛知支部平均</t>
    <rPh sb="0" eb="4">
      <t>アイチシブ</t>
    </rPh>
    <rPh sb="4" eb="6">
      <t>ヘイキン</t>
    </rPh>
    <phoneticPr fontId="1"/>
  </si>
  <si>
    <t>血圧</t>
    <rPh sb="0" eb="2">
      <t>ケツアツ</t>
    </rPh>
    <phoneticPr fontId="1"/>
  </si>
  <si>
    <t>血糖</t>
    <rPh sb="0" eb="2">
      <t>ケットウ</t>
    </rPh>
    <phoneticPr fontId="1"/>
  </si>
  <si>
    <t>脂質</t>
    <rPh sb="0" eb="2">
      <t>シシツ</t>
    </rPh>
    <phoneticPr fontId="1"/>
  </si>
  <si>
    <t>喫煙</t>
    <rPh sb="0" eb="2">
      <t>キツエン</t>
    </rPh>
    <phoneticPr fontId="1"/>
  </si>
  <si>
    <t>同業態全国平均</t>
    <rPh sb="0" eb="1">
      <t>ドウ</t>
    </rPh>
    <rPh sb="1" eb="3">
      <t>ギョウタイ</t>
    </rPh>
    <rPh sb="3" eb="7">
      <t>ゼンコクヘイキン</t>
    </rPh>
    <phoneticPr fontId="1"/>
  </si>
  <si>
    <r>
      <t>割合は</t>
    </r>
    <r>
      <rPr>
        <b/>
        <u/>
        <sz val="11"/>
        <color theme="1"/>
        <rFont val="Meiryo UI"/>
        <family val="3"/>
        <charset val="128"/>
      </rPr>
      <t>小さいほうが良い</t>
    </r>
    <r>
      <rPr>
        <b/>
        <sz val="11"/>
        <color theme="1"/>
        <rFont val="Meiryo UI"/>
        <family val="3"/>
        <charset val="128"/>
      </rPr>
      <t>状態です。</t>
    </r>
    <rPh sb="0" eb="2">
      <t>ワリアイ</t>
    </rPh>
    <rPh sb="3" eb="4">
      <t>チイ</t>
    </rPh>
    <rPh sb="9" eb="10">
      <t>ヨ</t>
    </rPh>
    <rPh sb="11" eb="13">
      <t>ジョウタイ</t>
    </rPh>
    <phoneticPr fontId="1"/>
  </si>
  <si>
    <t>　【各リスクの判定基準】</t>
    <rPh sb="2" eb="3">
      <t>カク</t>
    </rPh>
    <rPh sb="7" eb="11">
      <t>ハンテイキジュン</t>
    </rPh>
    <phoneticPr fontId="1"/>
  </si>
  <si>
    <t>　〇腹囲リスク</t>
    <rPh sb="2" eb="4">
      <t>フクイ</t>
    </rPh>
    <phoneticPr fontId="1"/>
  </si>
  <si>
    <t>　　・内臓脂肪面積 100.0㎠ 以上又は腹囲が、男性は 85cm 以上、女性は 90cm 以上に該当する者</t>
    <rPh sb="3" eb="9">
      <t>ナイゾウシボウメンセキ</t>
    </rPh>
    <rPh sb="17" eb="19">
      <t>イジョウ</t>
    </rPh>
    <rPh sb="19" eb="20">
      <t>マタ</t>
    </rPh>
    <rPh sb="21" eb="23">
      <t>フクイ</t>
    </rPh>
    <rPh sb="25" eb="27">
      <t>ダンセイ</t>
    </rPh>
    <rPh sb="34" eb="36">
      <t>イジョウ</t>
    </rPh>
    <rPh sb="37" eb="39">
      <t>ジョセイ</t>
    </rPh>
    <rPh sb="46" eb="48">
      <t>イジョウ</t>
    </rPh>
    <rPh sb="49" eb="51">
      <t>ガイトウ</t>
    </rPh>
    <rPh sb="53" eb="54">
      <t>モノ</t>
    </rPh>
    <phoneticPr fontId="1"/>
  </si>
  <si>
    <t>　〇血圧リスク</t>
    <rPh sb="2" eb="4">
      <t>ケツアツ</t>
    </rPh>
    <phoneticPr fontId="1"/>
  </si>
  <si>
    <t>　　・収縮期 130mmHg 以上又は拡張期 85mmHg 以上又は 服薬あり に該当する者</t>
    <rPh sb="3" eb="6">
      <t>シュウシュクキ</t>
    </rPh>
    <rPh sb="15" eb="17">
      <t>イジョウ</t>
    </rPh>
    <rPh sb="17" eb="18">
      <t>マタ</t>
    </rPh>
    <rPh sb="19" eb="22">
      <t>カクチョウキ</t>
    </rPh>
    <rPh sb="30" eb="32">
      <t>イジョウ</t>
    </rPh>
    <rPh sb="32" eb="33">
      <t>マタ</t>
    </rPh>
    <rPh sb="35" eb="37">
      <t>フクヤク</t>
    </rPh>
    <rPh sb="41" eb="43">
      <t>ガイトウ</t>
    </rPh>
    <rPh sb="45" eb="46">
      <t>モノ</t>
    </rPh>
    <phoneticPr fontId="1"/>
  </si>
  <si>
    <t>　〇代謝（血糖）リスク</t>
    <rPh sb="2" eb="4">
      <t>タイシャ</t>
    </rPh>
    <rPh sb="5" eb="7">
      <t>ケットウ</t>
    </rPh>
    <phoneticPr fontId="1"/>
  </si>
  <si>
    <t>　　・空腹時血糖 110mg/dl 以上又は HbA1c 6.0% 以上又は 服薬あり に該当する者</t>
    <rPh sb="3" eb="6">
      <t>クウフクジ</t>
    </rPh>
    <rPh sb="6" eb="8">
      <t>ケットウ</t>
    </rPh>
    <rPh sb="18" eb="20">
      <t>イジョウ</t>
    </rPh>
    <rPh sb="20" eb="21">
      <t>マタ</t>
    </rPh>
    <rPh sb="34" eb="36">
      <t>イジョウ</t>
    </rPh>
    <rPh sb="36" eb="37">
      <t>マタ</t>
    </rPh>
    <rPh sb="39" eb="41">
      <t>フクヤク</t>
    </rPh>
    <rPh sb="45" eb="47">
      <t>ガイトウ</t>
    </rPh>
    <rPh sb="49" eb="50">
      <t>モノ</t>
    </rPh>
    <phoneticPr fontId="1"/>
  </si>
  <si>
    <t>　〇脂質リスク</t>
    <rPh sb="2" eb="4">
      <t>シシツ</t>
    </rPh>
    <phoneticPr fontId="1"/>
  </si>
  <si>
    <t>　　・中性脂肪 150mg/dl 以上又はHDLコレステロール 40mg/dl 未満又は 服薬あり に該当する者</t>
    <rPh sb="3" eb="7">
      <t>チュウセイシボウ</t>
    </rPh>
    <rPh sb="17" eb="19">
      <t>イジョウ</t>
    </rPh>
    <rPh sb="19" eb="20">
      <t>マタ</t>
    </rPh>
    <rPh sb="40" eb="42">
      <t>ミマン</t>
    </rPh>
    <rPh sb="42" eb="43">
      <t>マタ</t>
    </rPh>
    <rPh sb="45" eb="47">
      <t>フクヤク</t>
    </rPh>
    <rPh sb="51" eb="53">
      <t>ガイトウ</t>
    </rPh>
    <rPh sb="55" eb="56">
      <t>モノ</t>
    </rPh>
    <phoneticPr fontId="1"/>
  </si>
  <si>
    <t>　【メタボリックシンドロームについて】</t>
    <phoneticPr fontId="1"/>
  </si>
  <si>
    <t>　【運動習慣のポイント】</t>
    <rPh sb="2" eb="6">
      <t>ウンドウシュウカン</t>
    </rPh>
    <phoneticPr fontId="1"/>
  </si>
  <si>
    <t>　〇適度な運動は、骨を丈夫にし、筋肉を強化することはもちろん、運動により消費エネルギーが</t>
    <rPh sb="2" eb="4">
      <t>テキド</t>
    </rPh>
    <rPh sb="5" eb="7">
      <t>ウンドウ</t>
    </rPh>
    <rPh sb="9" eb="10">
      <t>ホネ</t>
    </rPh>
    <rPh sb="11" eb="13">
      <t>ジョウブ</t>
    </rPh>
    <rPh sb="16" eb="18">
      <t>キンニク</t>
    </rPh>
    <rPh sb="19" eb="21">
      <t>キョウカ</t>
    </rPh>
    <rPh sb="31" eb="33">
      <t>ウンドウ</t>
    </rPh>
    <rPh sb="36" eb="38">
      <t>ショウヒ</t>
    </rPh>
    <phoneticPr fontId="1"/>
  </si>
  <si>
    <t>③日常生活において歩行又は同等の身体活動を1日1時間以上実施していない者の割合</t>
    <rPh sb="1" eb="5">
      <t>ニチジョウセイカツ</t>
    </rPh>
    <rPh sb="9" eb="12">
      <t>ホコウマタ</t>
    </rPh>
    <rPh sb="13" eb="15">
      <t>ドウトウ</t>
    </rPh>
    <rPh sb="16" eb="20">
      <t>シンタイカツドウ</t>
    </rPh>
    <rPh sb="22" eb="23">
      <t>ニチ</t>
    </rPh>
    <rPh sb="24" eb="26">
      <t>ジカン</t>
    </rPh>
    <rPh sb="26" eb="28">
      <t>イジョウ</t>
    </rPh>
    <rPh sb="28" eb="30">
      <t>ジッシ</t>
    </rPh>
    <rPh sb="35" eb="36">
      <t>モノ</t>
    </rPh>
    <rPh sb="37" eb="39">
      <t>ワリアイ</t>
    </rPh>
    <phoneticPr fontId="1"/>
  </si>
  <si>
    <t>④ほぼ同じ年齢の同性と比較して歩く速度が遅い者の割合</t>
    <rPh sb="3" eb="4">
      <t>オナ</t>
    </rPh>
    <rPh sb="5" eb="7">
      <t>ネンレイ</t>
    </rPh>
    <rPh sb="8" eb="10">
      <t>ドウセイ</t>
    </rPh>
    <rPh sb="11" eb="13">
      <t>ヒカク</t>
    </rPh>
    <rPh sb="15" eb="16">
      <t>アル</t>
    </rPh>
    <rPh sb="17" eb="19">
      <t>ソクド</t>
    </rPh>
    <rPh sb="20" eb="21">
      <t>オソ</t>
    </rPh>
    <rPh sb="22" eb="23">
      <t>モノ</t>
    </rPh>
    <rPh sb="24" eb="26">
      <t>ワリアイ</t>
    </rPh>
    <phoneticPr fontId="1"/>
  </si>
  <si>
    <t>⑤食事をかんで食べる時の状態が、かみにくいまたはほとんどかめない者の割合</t>
    <rPh sb="1" eb="3">
      <t>ショクジ</t>
    </rPh>
    <rPh sb="7" eb="8">
      <t>タ</t>
    </rPh>
    <rPh sb="10" eb="11">
      <t>トキ</t>
    </rPh>
    <rPh sb="12" eb="14">
      <t>ジョウタイ</t>
    </rPh>
    <rPh sb="32" eb="33">
      <t>モノ</t>
    </rPh>
    <rPh sb="34" eb="36">
      <t>ワリアイ</t>
    </rPh>
    <phoneticPr fontId="1"/>
  </si>
  <si>
    <t>⑥人と比較して食べる速度が速い者の割合</t>
    <rPh sb="1" eb="2">
      <t>ヒト</t>
    </rPh>
    <rPh sb="3" eb="5">
      <t>ヒカク</t>
    </rPh>
    <rPh sb="7" eb="8">
      <t>タ</t>
    </rPh>
    <rPh sb="10" eb="12">
      <t>ソクド</t>
    </rPh>
    <rPh sb="13" eb="14">
      <t>ハヤ</t>
    </rPh>
    <rPh sb="15" eb="16">
      <t>モノ</t>
    </rPh>
    <rPh sb="17" eb="19">
      <t>ワリアイ</t>
    </rPh>
    <phoneticPr fontId="1"/>
  </si>
  <si>
    <t xml:space="preserve"> 【食事習慣のポイント】</t>
    <rPh sb="2" eb="6">
      <t>ショクジシュウカン</t>
    </rPh>
    <phoneticPr fontId="1"/>
  </si>
  <si>
    <t>⑦就寝前の2時間以内に夕食をとることが週に3回以上ある者の割合</t>
    <rPh sb="1" eb="4">
      <t>シュウシンマエ</t>
    </rPh>
    <rPh sb="6" eb="10">
      <t>ジカンイナイ</t>
    </rPh>
    <rPh sb="11" eb="13">
      <t>ユウショク</t>
    </rPh>
    <rPh sb="19" eb="20">
      <t>シュウ</t>
    </rPh>
    <rPh sb="22" eb="23">
      <t>カイ</t>
    </rPh>
    <rPh sb="23" eb="25">
      <t>イジョウ</t>
    </rPh>
    <rPh sb="27" eb="28">
      <t>モノ</t>
    </rPh>
    <rPh sb="29" eb="31">
      <t>ワリアイ</t>
    </rPh>
    <phoneticPr fontId="1"/>
  </si>
  <si>
    <t>⑧朝昼夕の3食以外に間食や甘い飲み物を毎日摂取している者の割合</t>
    <rPh sb="1" eb="2">
      <t>アサ</t>
    </rPh>
    <rPh sb="2" eb="3">
      <t>ヒル</t>
    </rPh>
    <rPh sb="3" eb="4">
      <t>ユウ</t>
    </rPh>
    <rPh sb="6" eb="7">
      <t>ショク</t>
    </rPh>
    <rPh sb="7" eb="9">
      <t>イガイ</t>
    </rPh>
    <rPh sb="10" eb="12">
      <t>カンショク</t>
    </rPh>
    <rPh sb="13" eb="14">
      <t>アマ</t>
    </rPh>
    <rPh sb="15" eb="16">
      <t>ノ</t>
    </rPh>
    <rPh sb="17" eb="18">
      <t>モノ</t>
    </rPh>
    <rPh sb="19" eb="21">
      <t>マイニチ</t>
    </rPh>
    <rPh sb="21" eb="23">
      <t>セッシュ</t>
    </rPh>
    <rPh sb="27" eb="28">
      <t>モノ</t>
    </rPh>
    <rPh sb="29" eb="31">
      <t>ワリアイ</t>
    </rPh>
    <phoneticPr fontId="1"/>
  </si>
  <si>
    <t>⑨朝食を抜くことが週3回以上ある者の割合</t>
    <rPh sb="1" eb="3">
      <t>チョウショク</t>
    </rPh>
    <rPh sb="4" eb="5">
      <t>ヌ</t>
    </rPh>
    <rPh sb="9" eb="10">
      <t>シュウ</t>
    </rPh>
    <rPh sb="11" eb="12">
      <t>カイ</t>
    </rPh>
    <rPh sb="12" eb="14">
      <t>イジョウ</t>
    </rPh>
    <rPh sb="16" eb="17">
      <t>モノ</t>
    </rPh>
    <rPh sb="18" eb="20">
      <t>ワリアイ</t>
    </rPh>
    <phoneticPr fontId="1"/>
  </si>
  <si>
    <t xml:space="preserve"> 【食事習慣のポイント】</t>
    <rPh sb="2" eb="4">
      <t>ショクジ</t>
    </rPh>
    <rPh sb="4" eb="6">
      <t>シュウカン</t>
    </rPh>
    <phoneticPr fontId="1"/>
  </si>
  <si>
    <t>⑩お酒を毎日飲む者の割合</t>
    <rPh sb="2" eb="3">
      <t>サケ</t>
    </rPh>
    <rPh sb="4" eb="6">
      <t>マイニチ</t>
    </rPh>
    <rPh sb="6" eb="7">
      <t>ノ</t>
    </rPh>
    <rPh sb="8" eb="9">
      <t>モノ</t>
    </rPh>
    <rPh sb="10" eb="12">
      <t>ワリアイ</t>
    </rPh>
    <phoneticPr fontId="1"/>
  </si>
  <si>
    <t xml:space="preserve"> 【飲酒習慣のポイント】</t>
    <rPh sb="2" eb="6">
      <t>インシュシュウカン</t>
    </rPh>
    <phoneticPr fontId="1"/>
  </si>
  <si>
    <t xml:space="preserve"> ※質問票(飲酒量) で3合以上と回答した場合でも、質問票(飲酒) で 「ほとんど飲まない」 と回答した方は含まれません。
 ※日本酒1合の目安：ビール500ml、焼酎(25度(100ml))、ウイスキーダブル1杯(60ml)、ワイン2杯(240ml)</t>
    <rPh sb="2" eb="5">
      <t>シツモンヒョウ</t>
    </rPh>
    <rPh sb="6" eb="9">
      <t>インシュリョウ</t>
    </rPh>
    <rPh sb="13" eb="14">
      <t>ゴウ</t>
    </rPh>
    <rPh sb="14" eb="16">
      <t>イジョウ</t>
    </rPh>
    <rPh sb="17" eb="19">
      <t>カイトウ</t>
    </rPh>
    <rPh sb="21" eb="23">
      <t>バアイ</t>
    </rPh>
    <rPh sb="26" eb="29">
      <t>シツモンヒョウ</t>
    </rPh>
    <rPh sb="30" eb="32">
      <t>インシュ</t>
    </rPh>
    <rPh sb="41" eb="42">
      <t>ノ</t>
    </rPh>
    <rPh sb="48" eb="50">
      <t>カイトウ</t>
    </rPh>
    <rPh sb="52" eb="53">
      <t>カタ</t>
    </rPh>
    <rPh sb="54" eb="55">
      <t>フク</t>
    </rPh>
    <rPh sb="64" eb="67">
      <t>ニホンシュ</t>
    </rPh>
    <rPh sb="68" eb="69">
      <t>ゴウ</t>
    </rPh>
    <rPh sb="70" eb="72">
      <t>メヤス</t>
    </rPh>
    <rPh sb="82" eb="84">
      <t>ショウチュウ</t>
    </rPh>
    <rPh sb="87" eb="88">
      <t>ド</t>
    </rPh>
    <rPh sb="106" eb="107">
      <t>ハイ</t>
    </rPh>
    <rPh sb="118" eb="119">
      <t>ハイ</t>
    </rPh>
    <phoneticPr fontId="1"/>
  </si>
  <si>
    <t xml:space="preserve"> 【睡眠習慣のポイント】</t>
    <rPh sb="2" eb="4">
      <t>スイミン</t>
    </rPh>
    <rPh sb="4" eb="6">
      <t>シュウカン</t>
    </rPh>
    <phoneticPr fontId="1"/>
  </si>
  <si>
    <t>名古屋市中村区名駅1-1-1　ＪＰタワー名古屋23階</t>
    <rPh sb="0" eb="4">
      <t>ナゴヤシ</t>
    </rPh>
    <rPh sb="4" eb="7">
      <t>ナカムラク</t>
    </rPh>
    <rPh sb="7" eb="9">
      <t>メイエキ</t>
    </rPh>
    <rPh sb="20" eb="23">
      <t>ナゴヤ</t>
    </rPh>
    <rPh sb="25" eb="26">
      <t>カイ</t>
    </rPh>
    <phoneticPr fontId="1"/>
  </si>
  <si>
    <t>受付時間／8：30～17：15（土・日・祝日・年末年始を除く）</t>
    <rPh sb="0" eb="4">
      <t>ウケツケジカン</t>
    </rPh>
    <rPh sb="16" eb="17">
      <t>ド</t>
    </rPh>
    <rPh sb="18" eb="19">
      <t>ニチ</t>
    </rPh>
    <rPh sb="20" eb="22">
      <t>シュクジツ</t>
    </rPh>
    <rPh sb="23" eb="27">
      <t>ネンマツネンシ</t>
    </rPh>
    <rPh sb="28" eb="29">
      <t>ノゾ</t>
    </rPh>
    <phoneticPr fontId="1"/>
  </si>
  <si>
    <t>ＴＥＬ：052-856-1479　　　　ＦＡＸ：052-856-1491</t>
    <phoneticPr fontId="1"/>
  </si>
  <si>
    <t>⑫睡眠で休養が十分取れていない者の場合</t>
    <rPh sb="1" eb="3">
      <t>スイミン</t>
    </rPh>
    <rPh sb="4" eb="6">
      <t>キュウヨウ</t>
    </rPh>
    <rPh sb="7" eb="9">
      <t>ジュウブン</t>
    </rPh>
    <rPh sb="9" eb="10">
      <t>ト</t>
    </rPh>
    <rPh sb="15" eb="16">
      <t>モノ</t>
    </rPh>
    <rPh sb="17" eb="19">
      <t>バアイ</t>
    </rPh>
    <phoneticPr fontId="1"/>
  </si>
  <si>
    <t>⑪飲酒日の1日当たりの飲酒量が3合以上の者の割合</t>
    <rPh sb="1" eb="4">
      <t>インシュビ</t>
    </rPh>
    <rPh sb="6" eb="7">
      <t>ニチ</t>
    </rPh>
    <rPh sb="7" eb="8">
      <t>ア</t>
    </rPh>
    <rPh sb="11" eb="14">
      <t>インシュリョウ</t>
    </rPh>
    <rPh sb="16" eb="17">
      <t>ゴウ</t>
    </rPh>
    <rPh sb="17" eb="19">
      <t>イジョウ</t>
    </rPh>
    <rPh sb="20" eb="21">
      <t>モノ</t>
    </rPh>
    <rPh sb="22" eb="24">
      <t>ワリアイ</t>
    </rPh>
    <phoneticPr fontId="1"/>
  </si>
  <si>
    <t xml:space="preserve"> 　 事業所記号</t>
    <rPh sb="3" eb="6">
      <t>ジギョウショ</t>
    </rPh>
    <rPh sb="6" eb="8">
      <t>キゴウ</t>
    </rPh>
    <phoneticPr fontId="1"/>
  </si>
  <si>
    <t>　  事業所名</t>
    <rPh sb="3" eb="6">
      <t>ジギョウショ</t>
    </rPh>
    <rPh sb="6" eb="7">
      <t>メイ</t>
    </rPh>
    <phoneticPr fontId="1"/>
  </si>
  <si>
    <t xml:space="preserve"> 　 業態区分</t>
    <rPh sb="3" eb="5">
      <t>ギョウタイ</t>
    </rPh>
    <rPh sb="5" eb="7">
      <t>クブン</t>
    </rPh>
    <phoneticPr fontId="1"/>
  </si>
  <si>
    <t>　【注意事項】</t>
    <rPh sb="2" eb="6">
      <t>チュウイジコウ</t>
    </rPh>
    <phoneticPr fontId="1"/>
  </si>
  <si>
    <r>
      <t>割合は</t>
    </r>
    <r>
      <rPr>
        <b/>
        <u/>
        <sz val="11"/>
        <color theme="1"/>
        <rFont val="Meiryo UI"/>
        <family val="3"/>
        <charset val="128"/>
      </rPr>
      <t>小さいほうが良い</t>
    </r>
    <r>
      <rPr>
        <sz val="11"/>
        <color theme="1"/>
        <rFont val="Meiryo UI"/>
        <family val="3"/>
        <charset val="128"/>
      </rPr>
      <t>状態です。</t>
    </r>
    <rPh sb="0" eb="2">
      <t>ワリアイ</t>
    </rPh>
    <rPh sb="3" eb="4">
      <t>チイ</t>
    </rPh>
    <rPh sb="9" eb="10">
      <t>ヨ</t>
    </rPh>
    <rPh sb="11" eb="13">
      <t>ジョウタイ</t>
    </rPh>
    <phoneticPr fontId="1"/>
  </si>
  <si>
    <t>A社</t>
    <rPh sb="1" eb="2">
      <t>シャ</t>
    </rPh>
    <phoneticPr fontId="1"/>
  </si>
  <si>
    <t>　　　「生活習慣病リスクの保有者の割合」を確認しましょう</t>
    <rPh sb="4" eb="9">
      <t>セイカツシュウカンビョウ</t>
    </rPh>
    <rPh sb="13" eb="16">
      <t>ホユウシャ</t>
    </rPh>
    <rPh sb="17" eb="19">
      <t>ワリアイ</t>
    </rPh>
    <rPh sb="21" eb="23">
      <t>カクニン</t>
    </rPh>
    <phoneticPr fontId="1"/>
  </si>
  <si>
    <t>　　　「血圧」 と 「血糖」 が愛知支部平均より高いことが</t>
    <phoneticPr fontId="1"/>
  </si>
  <si>
    <t>　　　わかりました。</t>
    <phoneticPr fontId="1"/>
  </si>
  <si>
    <t>　　　「生活習慣の傾向」 を確認しましょう</t>
    <rPh sb="4" eb="8">
      <t>セイカツシュウカン</t>
    </rPh>
    <rPh sb="9" eb="11">
      <t>ケイコウ</t>
    </rPh>
    <rPh sb="14" eb="16">
      <t>カクニン</t>
    </rPh>
    <phoneticPr fontId="1"/>
  </si>
  <si>
    <t>　　　⑦就寝前の２時間以内に夕食をとることが週3回以上ある</t>
    <rPh sb="4" eb="7">
      <t>シュウシンマエ</t>
    </rPh>
    <rPh sb="9" eb="11">
      <t>ジカン</t>
    </rPh>
    <rPh sb="11" eb="13">
      <t>イナイ</t>
    </rPh>
    <rPh sb="14" eb="16">
      <t>ユウショク</t>
    </rPh>
    <rPh sb="22" eb="23">
      <t>シュウ</t>
    </rPh>
    <rPh sb="24" eb="27">
      <t>カイイジョウ</t>
    </rPh>
    <phoneticPr fontId="1"/>
  </si>
  <si>
    <t>　　　⑥人と比較して食べる速度が速い</t>
    <rPh sb="4" eb="5">
      <t>ヒト</t>
    </rPh>
    <rPh sb="6" eb="8">
      <t>ヒカク</t>
    </rPh>
    <rPh sb="10" eb="11">
      <t>タ</t>
    </rPh>
    <rPh sb="13" eb="15">
      <t>ソクド</t>
    </rPh>
    <rPh sb="16" eb="17">
      <t>ハヤ</t>
    </rPh>
    <phoneticPr fontId="1"/>
  </si>
  <si>
    <t>　　　⑨朝食を抜くことが週3回以上ある</t>
    <rPh sb="4" eb="6">
      <t>チョウショク</t>
    </rPh>
    <rPh sb="7" eb="8">
      <t>ヌ</t>
    </rPh>
    <rPh sb="12" eb="13">
      <t>シュウ</t>
    </rPh>
    <rPh sb="14" eb="15">
      <t>カイ</t>
    </rPh>
    <rPh sb="15" eb="17">
      <t>イジョウ</t>
    </rPh>
    <phoneticPr fontId="1"/>
  </si>
  <si>
    <t>　　　という特徴があることがわかりました。</t>
    <rPh sb="6" eb="8">
      <t>トクチョウ</t>
    </rPh>
    <phoneticPr fontId="1"/>
  </si>
  <si>
    <t>　　　自社で把握している傾向を考えてみましょう</t>
    <rPh sb="3" eb="5">
      <t>ジシャ</t>
    </rPh>
    <rPh sb="6" eb="8">
      <t>ハアク</t>
    </rPh>
    <rPh sb="12" eb="14">
      <t>ケイコウ</t>
    </rPh>
    <rPh sb="15" eb="16">
      <t>カンガ</t>
    </rPh>
    <phoneticPr fontId="1"/>
  </si>
  <si>
    <t>　　　わが社の社員は、残業が多く帰宅の時間が遅くなって</t>
    <rPh sb="5" eb="6">
      <t>シャ</t>
    </rPh>
    <rPh sb="7" eb="9">
      <t>シャイン</t>
    </rPh>
    <rPh sb="11" eb="13">
      <t>ザンギョウ</t>
    </rPh>
    <rPh sb="14" eb="15">
      <t>オオ</t>
    </rPh>
    <rPh sb="16" eb="18">
      <t>キタク</t>
    </rPh>
    <rPh sb="19" eb="21">
      <t>ジカン</t>
    </rPh>
    <rPh sb="22" eb="23">
      <t>オソ</t>
    </rPh>
    <phoneticPr fontId="1"/>
  </si>
  <si>
    <t>　　　しまう傾向があります。</t>
    <rPh sb="6" eb="8">
      <t>ケイコウ</t>
    </rPh>
    <phoneticPr fontId="1"/>
  </si>
  <si>
    <t>　　　そのため、夕食の時間が遅くなってしまったり、起床</t>
    <rPh sb="8" eb="10">
      <t>ユウショク</t>
    </rPh>
    <rPh sb="11" eb="13">
      <t>ジカン</t>
    </rPh>
    <rPh sb="14" eb="15">
      <t>オソ</t>
    </rPh>
    <rPh sb="25" eb="27">
      <t>キショウ</t>
    </rPh>
    <phoneticPr fontId="1"/>
  </si>
  <si>
    <t>　　　時間も遅くなりがちで朝食を食べる時間がないのでは</t>
    <rPh sb="3" eb="5">
      <t>ジカン</t>
    </rPh>
    <rPh sb="6" eb="7">
      <t>オソ</t>
    </rPh>
    <rPh sb="13" eb="15">
      <t>チョウショク</t>
    </rPh>
    <rPh sb="16" eb="17">
      <t>タ</t>
    </rPh>
    <rPh sb="19" eb="21">
      <t>ジカン</t>
    </rPh>
    <phoneticPr fontId="1"/>
  </si>
  <si>
    <t>　　　ないかと考えました。</t>
    <rPh sb="7" eb="8">
      <t>カンガ</t>
    </rPh>
    <phoneticPr fontId="1"/>
  </si>
  <si>
    <t>　　　目標を設定しましょう</t>
    <rPh sb="3" eb="5">
      <t>モクヒョウ</t>
    </rPh>
    <rPh sb="6" eb="8">
      <t>セッテイ</t>
    </rPh>
    <phoneticPr fontId="1"/>
  </si>
  <si>
    <t>　　　生活習慣の傾向が把握できたところで、さしあたって</t>
    <rPh sb="3" eb="7">
      <t>セイカツシュウカン</t>
    </rPh>
    <rPh sb="8" eb="10">
      <t>ケイコウ</t>
    </rPh>
    <rPh sb="11" eb="13">
      <t>ハアク</t>
    </rPh>
    <phoneticPr fontId="1"/>
  </si>
  <si>
    <t>　　　生活習慣病のリスクである血糖のリスク保有者の割合</t>
    <rPh sb="3" eb="8">
      <t>セイカツシュウカンビョウ</t>
    </rPh>
    <rPh sb="15" eb="17">
      <t>ケットウ</t>
    </rPh>
    <rPh sb="21" eb="24">
      <t>ホユウシャ</t>
    </rPh>
    <rPh sb="25" eb="27">
      <t>ワリアイ</t>
    </rPh>
    <phoneticPr fontId="1"/>
  </si>
  <si>
    <t>　　　を、愛知支部の平均以下にすることを目標として設定</t>
    <rPh sb="5" eb="9">
      <t>アイチシブ</t>
    </rPh>
    <rPh sb="10" eb="12">
      <t>ヘイキン</t>
    </rPh>
    <rPh sb="12" eb="14">
      <t>イカ</t>
    </rPh>
    <rPh sb="20" eb="22">
      <t>モクヒョウ</t>
    </rPh>
    <rPh sb="25" eb="27">
      <t>セッテイ</t>
    </rPh>
    <phoneticPr fontId="1"/>
  </si>
  <si>
    <t>　　　しました。</t>
    <phoneticPr fontId="1"/>
  </si>
  <si>
    <t>　　　具体的な取り組みを策定しましょう</t>
    <rPh sb="3" eb="6">
      <t>グタイテキ</t>
    </rPh>
    <rPh sb="7" eb="8">
      <t>ト</t>
    </rPh>
    <rPh sb="9" eb="10">
      <t>ク</t>
    </rPh>
    <rPh sb="12" eb="14">
      <t>サクテイ</t>
    </rPh>
    <phoneticPr fontId="1"/>
  </si>
  <si>
    <t>　　　目標を達成するための具体的な取り組みとして、血糖</t>
    <rPh sb="3" eb="5">
      <t>モクヒョウ</t>
    </rPh>
    <rPh sb="6" eb="8">
      <t>タッセイ</t>
    </rPh>
    <rPh sb="13" eb="16">
      <t>グタイテキ</t>
    </rPh>
    <rPh sb="17" eb="18">
      <t>ト</t>
    </rPh>
    <rPh sb="19" eb="20">
      <t>ク</t>
    </rPh>
    <rPh sb="25" eb="27">
      <t>ケットウ</t>
    </rPh>
    <phoneticPr fontId="1"/>
  </si>
  <si>
    <t>　　　値を上げないような食生活の工夫を従業員に定期的に</t>
    <rPh sb="3" eb="4">
      <t>チ</t>
    </rPh>
    <rPh sb="5" eb="6">
      <t>ア</t>
    </rPh>
    <rPh sb="12" eb="15">
      <t>ショクセイカツ</t>
    </rPh>
    <rPh sb="16" eb="18">
      <t>クフウ</t>
    </rPh>
    <rPh sb="19" eb="22">
      <t>ジュウギョウイン</t>
    </rPh>
    <rPh sb="23" eb="26">
      <t>テイキテキ</t>
    </rPh>
    <phoneticPr fontId="1"/>
  </si>
  <si>
    <t>　　　情報提供をすることにしました。</t>
    <rPh sb="3" eb="7">
      <t>ジョウホウテイキョウ</t>
    </rPh>
    <phoneticPr fontId="1"/>
  </si>
  <si>
    <t>　　　の分夕食から主食（ごはん）を抜く、などの情報です。</t>
    <rPh sb="4" eb="5">
      <t>ブン</t>
    </rPh>
    <rPh sb="5" eb="7">
      <t>ユウショク</t>
    </rPh>
    <rPh sb="9" eb="11">
      <t>シュショク</t>
    </rPh>
    <rPh sb="17" eb="18">
      <t>ヌ</t>
    </rPh>
    <rPh sb="23" eb="25">
      <t>ジョウホウ</t>
    </rPh>
    <phoneticPr fontId="1"/>
  </si>
  <si>
    <t>　　　また、協会けんぽや市町村の出張健康講座を依頼し</t>
    <rPh sb="6" eb="8">
      <t>キョウカイ</t>
    </rPh>
    <rPh sb="12" eb="15">
      <t>シチョウソン</t>
    </rPh>
    <rPh sb="16" eb="18">
      <t>シュッチョウ</t>
    </rPh>
    <rPh sb="18" eb="22">
      <t>ケンコウコウザ</t>
    </rPh>
    <rPh sb="23" eb="25">
      <t>イライ</t>
    </rPh>
    <phoneticPr fontId="1"/>
  </si>
  <si>
    <t>　　　にしました。</t>
    <phoneticPr fontId="1"/>
  </si>
  <si>
    <t>貴社データ2020</t>
    <rPh sb="0" eb="2">
      <t>キシャ</t>
    </rPh>
    <phoneticPr fontId="1"/>
  </si>
  <si>
    <t xml:space="preserve">       　　A社に必要な取り組みは何でしょうか？</t>
    <rPh sb="10" eb="11">
      <t>シャ</t>
    </rPh>
    <rPh sb="12" eb="14">
      <t>ヒツヨウ</t>
    </rPh>
    <rPh sb="15" eb="16">
      <t>ト</t>
    </rPh>
    <rPh sb="17" eb="18">
      <t>ク</t>
    </rPh>
    <rPh sb="20" eb="21">
      <t>ナン</t>
    </rPh>
    <phoneticPr fontId="1"/>
  </si>
  <si>
    <t>　　　　　　ー A社の場合 ー</t>
    <rPh sb="9" eb="10">
      <t>シャ</t>
    </rPh>
    <rPh sb="11" eb="13">
      <t>バアイ</t>
    </rPh>
    <phoneticPr fontId="1"/>
  </si>
  <si>
    <t>　　ヘルスアップ通信簿の活用方法</t>
    <rPh sb="8" eb="11">
      <t>ツウシンボ</t>
    </rPh>
    <rPh sb="12" eb="16">
      <t>カツヨウホウホウ</t>
    </rPh>
    <phoneticPr fontId="1"/>
  </si>
  <si>
    <t>①体重増加</t>
    <rPh sb="1" eb="5">
      <t>タイジュウゾウカ</t>
    </rPh>
    <phoneticPr fontId="1"/>
  </si>
  <si>
    <t>②運動習慣</t>
    <rPh sb="1" eb="3">
      <t>ウンドウ</t>
    </rPh>
    <rPh sb="3" eb="5">
      <t>シュウカン</t>
    </rPh>
    <phoneticPr fontId="1"/>
  </si>
  <si>
    <t>③身体活動</t>
    <rPh sb="1" eb="5">
      <t>シンタイカツドウ</t>
    </rPh>
    <phoneticPr fontId="1"/>
  </si>
  <si>
    <t>④歩行速度</t>
    <rPh sb="1" eb="3">
      <t>ホコウ</t>
    </rPh>
    <rPh sb="3" eb="5">
      <t>ソクド</t>
    </rPh>
    <phoneticPr fontId="1"/>
  </si>
  <si>
    <t>⑤咀嚼</t>
    <rPh sb="1" eb="3">
      <t>ソシャク</t>
    </rPh>
    <phoneticPr fontId="1"/>
  </si>
  <si>
    <t>⑥食事速度</t>
    <rPh sb="1" eb="3">
      <t>ショクジ</t>
    </rPh>
    <rPh sb="3" eb="5">
      <t>ソクド</t>
    </rPh>
    <phoneticPr fontId="1"/>
  </si>
  <si>
    <t>⑧間食</t>
    <rPh sb="1" eb="3">
      <t>カンショク</t>
    </rPh>
    <phoneticPr fontId="1"/>
  </si>
  <si>
    <t>⑨朝欠食</t>
    <rPh sb="1" eb="4">
      <t>アサケッショク</t>
    </rPh>
    <phoneticPr fontId="1"/>
  </si>
  <si>
    <t>⑩飲酒</t>
    <rPh sb="1" eb="3">
      <t>インシュ</t>
    </rPh>
    <phoneticPr fontId="1"/>
  </si>
  <si>
    <t>⑪飲酒量</t>
    <rPh sb="1" eb="4">
      <t>インシュリョウ</t>
    </rPh>
    <phoneticPr fontId="1"/>
  </si>
  <si>
    <t>⑫睡眠</t>
    <rPh sb="1" eb="3">
      <t>スイミン</t>
    </rPh>
    <phoneticPr fontId="1"/>
  </si>
  <si>
    <t>⑦就寝前食</t>
    <rPh sb="1" eb="3">
      <t>シュウシン</t>
    </rPh>
    <rPh sb="3" eb="4">
      <t>マエ</t>
    </rPh>
    <rPh sb="4" eb="5">
      <t>ショク</t>
    </rPh>
    <phoneticPr fontId="1"/>
  </si>
  <si>
    <t>健診は自ら健康状態を理解して生活習慣を振り返る絶好の機会です。協会けんぽでは、生活習慣病の予防（早期発見）のために、メタボリックシンドロームに着目した健診を行っています。</t>
    <rPh sb="0" eb="2">
      <t>ケンシン</t>
    </rPh>
    <rPh sb="3" eb="4">
      <t>ミズカ</t>
    </rPh>
    <rPh sb="5" eb="9">
      <t>ケンコウジョウタイ</t>
    </rPh>
    <rPh sb="10" eb="12">
      <t>リカイ</t>
    </rPh>
    <rPh sb="14" eb="18">
      <t>セイカツシュウカン</t>
    </rPh>
    <rPh sb="19" eb="20">
      <t>フ</t>
    </rPh>
    <rPh sb="21" eb="22">
      <t>カエ</t>
    </rPh>
    <rPh sb="23" eb="25">
      <t>ゼッコウ</t>
    </rPh>
    <rPh sb="26" eb="28">
      <t>キカイ</t>
    </rPh>
    <rPh sb="31" eb="33">
      <t>キョウカイ</t>
    </rPh>
    <rPh sb="39" eb="44">
      <t>セイカツシュウカンビョウ</t>
    </rPh>
    <rPh sb="45" eb="47">
      <t>ヨボウ</t>
    </rPh>
    <rPh sb="48" eb="52">
      <t>ソウキハッケン</t>
    </rPh>
    <rPh sb="71" eb="73">
      <t>チャクモク</t>
    </rPh>
    <rPh sb="75" eb="77">
      <t>ケンシン</t>
    </rPh>
    <rPh sb="78" eb="79">
      <t>オコナ</t>
    </rPh>
    <phoneticPr fontId="1"/>
  </si>
  <si>
    <t>〇メタボリックシンドローム（内臓脂肪症候群）とは、内臓脂肪の蓄積に加え、
　 高血圧・高血糖・脂質異常症などが重複した状態のことです。</t>
    <rPh sb="14" eb="21">
      <t>ナイゾウシボウショウコウグン</t>
    </rPh>
    <rPh sb="25" eb="29">
      <t>ナイゾウシボウ</t>
    </rPh>
    <rPh sb="30" eb="32">
      <t>チクセキ</t>
    </rPh>
    <rPh sb="33" eb="34">
      <t>クワ</t>
    </rPh>
    <rPh sb="47" eb="52">
      <t>シシツイジョウショウ</t>
    </rPh>
    <rPh sb="55" eb="57">
      <t>ジュウフク</t>
    </rPh>
    <rPh sb="59" eb="61">
      <t>ジョウタイ</t>
    </rPh>
    <phoneticPr fontId="1"/>
  </si>
  <si>
    <t>〇メタボリックシンドロームに該当するかどうかは、腹囲並びに血圧リスク、血糖リスク及び
　 脂質リスクの3つのリスクを基準として判定されます。</t>
    <rPh sb="14" eb="16">
      <t>ガイトウ</t>
    </rPh>
    <rPh sb="24" eb="26">
      <t>フクイ</t>
    </rPh>
    <rPh sb="26" eb="27">
      <t>ナラ</t>
    </rPh>
    <rPh sb="29" eb="31">
      <t>ケツアツ</t>
    </rPh>
    <rPh sb="35" eb="37">
      <t>ケットウ</t>
    </rPh>
    <rPh sb="40" eb="41">
      <t>オヨ</t>
    </rPh>
    <rPh sb="45" eb="47">
      <t>シシツ</t>
    </rPh>
    <rPh sb="58" eb="60">
      <t>キジュン</t>
    </rPh>
    <rPh sb="63" eb="65">
      <t>ハンテイ</t>
    </rPh>
    <phoneticPr fontId="1"/>
  </si>
  <si>
    <t>〇腹囲が基準に該当し、かつ、リスクが2つ以上あれば 「メタボリックシンドローム該当者」 となり
　 1つであれば 「メタボリックシンドローム予備群該当者」 となります。</t>
    <rPh sb="1" eb="3">
      <t>フクイ</t>
    </rPh>
    <rPh sb="4" eb="6">
      <t>キジュン</t>
    </rPh>
    <rPh sb="7" eb="9">
      <t>ガイトウ</t>
    </rPh>
    <rPh sb="20" eb="22">
      <t>イジョウ</t>
    </rPh>
    <rPh sb="39" eb="42">
      <t>ガイトウシャ</t>
    </rPh>
    <rPh sb="70" eb="72">
      <t>ヨビ</t>
    </rPh>
    <rPh sb="72" eb="73">
      <t>グン</t>
    </rPh>
    <rPh sb="73" eb="76">
      <t>ガイトウシャ</t>
    </rPh>
    <phoneticPr fontId="1"/>
  </si>
  <si>
    <t>　〇ゆっくりとよく噛む食習慣の実践により、生活習慣病の改善や、肥満や糖尿病のリスクを低下
　　 できるといわれています</t>
    <rPh sb="9" eb="10">
      <t>カ</t>
    </rPh>
    <rPh sb="11" eb="14">
      <t>ショクシュウカン</t>
    </rPh>
    <rPh sb="15" eb="17">
      <t>ジッセン</t>
    </rPh>
    <rPh sb="21" eb="26">
      <t>セイカツシュウカンビョウ</t>
    </rPh>
    <rPh sb="27" eb="29">
      <t>カイゼン</t>
    </rPh>
    <rPh sb="31" eb="33">
      <t>ヒマン</t>
    </rPh>
    <rPh sb="34" eb="37">
      <t>トウニョウビョウ</t>
    </rPh>
    <rPh sb="42" eb="44">
      <t>テイカ</t>
    </rPh>
    <phoneticPr fontId="1"/>
  </si>
  <si>
    <t>　　 増えるので、肥満の予防・改善につながります。また、適度な運動には、高血圧や糖尿病、動脈
　　 硬化に対する直接的な予防・改善効果もあります。他にも心肺機能を高める、ストレス解消にな
　　 る、良い睡眠につながるなど、健康な方にも、様々な効果が期待できます。</t>
    <rPh sb="3" eb="4">
      <t>フ</t>
    </rPh>
    <rPh sb="9" eb="11">
      <t>ヒマン</t>
    </rPh>
    <rPh sb="12" eb="14">
      <t>ヨボウ</t>
    </rPh>
    <rPh sb="15" eb="17">
      <t>カイゼン</t>
    </rPh>
    <rPh sb="28" eb="30">
      <t>テキド</t>
    </rPh>
    <rPh sb="31" eb="33">
      <t>ウンドウ</t>
    </rPh>
    <rPh sb="36" eb="39">
      <t>コウケツアツ</t>
    </rPh>
    <rPh sb="40" eb="43">
      <t>トウニョウビョウ</t>
    </rPh>
    <rPh sb="44" eb="46">
      <t>ドウミャク</t>
    </rPh>
    <rPh sb="50" eb="52">
      <t>コウカ</t>
    </rPh>
    <rPh sb="53" eb="54">
      <t>タイ</t>
    </rPh>
    <rPh sb="56" eb="59">
      <t>チョクセツテキ</t>
    </rPh>
    <rPh sb="60" eb="62">
      <t>ヨボウ</t>
    </rPh>
    <rPh sb="63" eb="65">
      <t>カイゼン</t>
    </rPh>
    <rPh sb="65" eb="67">
      <t>コウカ</t>
    </rPh>
    <rPh sb="73" eb="74">
      <t>ホカ</t>
    </rPh>
    <rPh sb="76" eb="80">
      <t>シンパイキノウ</t>
    </rPh>
    <rPh sb="81" eb="82">
      <t>タカ</t>
    </rPh>
    <rPh sb="89" eb="91">
      <t>カイショウ</t>
    </rPh>
    <rPh sb="99" eb="100">
      <t>ヨ</t>
    </rPh>
    <rPh sb="101" eb="103">
      <t>スイミン</t>
    </rPh>
    <rPh sb="111" eb="113">
      <t>ケンコウ</t>
    </rPh>
    <rPh sb="114" eb="115">
      <t>カタ</t>
    </rPh>
    <rPh sb="118" eb="120">
      <t>サマザマ</t>
    </rPh>
    <rPh sb="121" eb="123">
      <t>コウカ</t>
    </rPh>
    <rPh sb="124" eb="126">
      <t>キタイ</t>
    </rPh>
    <phoneticPr fontId="1"/>
  </si>
  <si>
    <t>　ヘルスアップ通信簿が対象としているデータは、以下の項目（※）を除き、被保険者の生活習慣病予防
　健診及び事業者健診（協会への提供分）の受診者のデータを集計し、作成しています。</t>
    <rPh sb="7" eb="10">
      <t>ツウシンボ</t>
    </rPh>
    <rPh sb="11" eb="13">
      <t>タイショウ</t>
    </rPh>
    <rPh sb="23" eb="25">
      <t>イカ</t>
    </rPh>
    <rPh sb="26" eb="28">
      <t>コウモク</t>
    </rPh>
    <rPh sb="32" eb="33">
      <t>ノゾ</t>
    </rPh>
    <rPh sb="35" eb="39">
      <t>ヒホケンシャ</t>
    </rPh>
    <rPh sb="40" eb="42">
      <t>セイカツ</t>
    </rPh>
    <rPh sb="42" eb="44">
      <t>シュウカン</t>
    </rPh>
    <rPh sb="44" eb="45">
      <t>ビョウ</t>
    </rPh>
    <rPh sb="45" eb="47">
      <t>ヨボウ</t>
    </rPh>
    <rPh sb="51" eb="52">
      <t>オヨ</t>
    </rPh>
    <rPh sb="53" eb="56">
      <t>ジギョウシャ</t>
    </rPh>
    <rPh sb="56" eb="58">
      <t>ケンシン</t>
    </rPh>
    <rPh sb="59" eb="61">
      <t>キョウカイ</t>
    </rPh>
    <rPh sb="63" eb="66">
      <t>テイキョウブン</t>
    </rPh>
    <rPh sb="68" eb="70">
      <t>ジュシン</t>
    </rPh>
    <rPh sb="70" eb="71">
      <t>シャ</t>
    </rPh>
    <rPh sb="76" eb="78">
      <t>シュウケイ</t>
    </rPh>
    <rPh sb="80" eb="82">
      <t>サクセイ</t>
    </rPh>
    <phoneticPr fontId="1"/>
  </si>
  <si>
    <t>表示フラグ2020</t>
    <rPh sb="0" eb="2">
      <t>ヒョウジ</t>
    </rPh>
    <phoneticPr fontId="1"/>
  </si>
  <si>
    <t>N/A</t>
    <phoneticPr fontId="1"/>
  </si>
  <si>
    <r>
      <t>ご本人（被保険者）の特定保健指導の実施率（初回）</t>
    </r>
    <r>
      <rPr>
        <b/>
        <sz val="10"/>
        <color theme="1"/>
        <rFont val="Meiryo UI"/>
        <family val="3"/>
        <charset val="128"/>
      </rPr>
      <t>年度中に特定保健指導を受け始めた方</t>
    </r>
    <rPh sb="1" eb="3">
      <t>ホンニン</t>
    </rPh>
    <rPh sb="4" eb="8">
      <t>ヒホケンジャ</t>
    </rPh>
    <rPh sb="10" eb="16">
      <t>トクテイホケンシドウ</t>
    </rPh>
    <rPh sb="17" eb="20">
      <t>ジッシリツ</t>
    </rPh>
    <rPh sb="21" eb="23">
      <t>ショカイ</t>
    </rPh>
    <rPh sb="24" eb="27">
      <t>ネンドチュウ</t>
    </rPh>
    <rPh sb="28" eb="34">
      <t>トクテイホケンシドウ</t>
    </rPh>
    <rPh sb="35" eb="36">
      <t>ウ</t>
    </rPh>
    <rPh sb="37" eb="38">
      <t>ハジ</t>
    </rPh>
    <rPh sb="40" eb="41">
      <t>カタ</t>
    </rPh>
    <phoneticPr fontId="1"/>
  </si>
  <si>
    <r>
      <t>ご本人（被保険者）の特定保健指導の実施率（評価）</t>
    </r>
    <r>
      <rPr>
        <b/>
        <sz val="10"/>
        <color theme="1"/>
        <rFont val="Meiryo UI"/>
        <family val="3"/>
        <charset val="128"/>
      </rPr>
      <t>年度中に特定保健指導を終了した方</t>
    </r>
    <rPh sb="1" eb="3">
      <t>ホンニン</t>
    </rPh>
    <rPh sb="4" eb="8">
      <t>ヒホケンジャ</t>
    </rPh>
    <rPh sb="10" eb="16">
      <t>トクテイホケンシドウ</t>
    </rPh>
    <rPh sb="17" eb="20">
      <t>ジッシリツ</t>
    </rPh>
    <rPh sb="21" eb="23">
      <t>ヒョウカ</t>
    </rPh>
    <rPh sb="24" eb="27">
      <t>ネンドチュウ</t>
    </rPh>
    <rPh sb="28" eb="34">
      <t>トクテイホケンシドウ</t>
    </rPh>
    <rPh sb="35" eb="37">
      <t>シュウリョウ</t>
    </rPh>
    <rPh sb="39" eb="40">
      <t>カタ</t>
    </rPh>
    <phoneticPr fontId="1"/>
  </si>
  <si>
    <t>メタボリックシンドローム予備群該当者</t>
    <rPh sb="12" eb="14">
      <t>ヨビ</t>
    </rPh>
    <rPh sb="14" eb="15">
      <t>グン</t>
    </rPh>
    <rPh sb="15" eb="18">
      <t>ガイトウシャ</t>
    </rPh>
    <phoneticPr fontId="1"/>
  </si>
  <si>
    <t>　〇健康を維持するためには、十分な睡眠を確保する必要があります。まずはしっかりと質の良い睡眠を
　　 とることが重要です。夜ふかしを控え、規則正しい睡眠をとりましょう。</t>
    <rPh sb="2" eb="4">
      <t>ケンコウ</t>
    </rPh>
    <rPh sb="5" eb="7">
      <t>イジ</t>
    </rPh>
    <rPh sb="14" eb="16">
      <t>ジュウブン</t>
    </rPh>
    <rPh sb="17" eb="19">
      <t>スイミン</t>
    </rPh>
    <rPh sb="20" eb="22">
      <t>カクホ</t>
    </rPh>
    <rPh sb="24" eb="26">
      <t>ヒツヨウ</t>
    </rPh>
    <rPh sb="40" eb="41">
      <t>シツ</t>
    </rPh>
    <rPh sb="42" eb="43">
      <t>ヨ</t>
    </rPh>
    <rPh sb="44" eb="46">
      <t>スイミン</t>
    </rPh>
    <rPh sb="56" eb="58">
      <t>ジュウヨウ</t>
    </rPh>
    <rPh sb="61" eb="62">
      <t>ヨル</t>
    </rPh>
    <rPh sb="66" eb="67">
      <t>ヒカ</t>
    </rPh>
    <rPh sb="69" eb="71">
      <t>キソク</t>
    </rPh>
    <rPh sb="71" eb="72">
      <t>タダ</t>
    </rPh>
    <rPh sb="74" eb="76">
      <t>スイミン</t>
    </rPh>
    <phoneticPr fontId="1"/>
  </si>
  <si>
    <t>目次</t>
    <rPh sb="0" eb="2">
      <t>モクジ</t>
    </rPh>
    <phoneticPr fontId="1"/>
  </si>
  <si>
    <t>　　健診項目である４項目（腹囲、血圧、代謝、脂質）および問診項目である</t>
    <rPh sb="2" eb="4">
      <t>ケンシン</t>
    </rPh>
    <rPh sb="4" eb="6">
      <t>コウモク</t>
    </rPh>
    <rPh sb="10" eb="12">
      <t>コウモク</t>
    </rPh>
    <rPh sb="13" eb="15">
      <t>フクイ</t>
    </rPh>
    <rPh sb="16" eb="18">
      <t>ケツアツ</t>
    </rPh>
    <rPh sb="19" eb="21">
      <t>タイシャ</t>
    </rPh>
    <rPh sb="22" eb="24">
      <t>シシツ</t>
    </rPh>
    <rPh sb="28" eb="30">
      <t>モンシン</t>
    </rPh>
    <rPh sb="30" eb="32">
      <t>コウモク</t>
    </rPh>
    <phoneticPr fontId="1"/>
  </si>
  <si>
    <t>　　１項目（喫煙）に関する状況を示しています</t>
    <rPh sb="3" eb="5">
      <t>コウモク</t>
    </rPh>
    <rPh sb="6" eb="8">
      <t>キツエン</t>
    </rPh>
    <rPh sb="10" eb="11">
      <t>カン</t>
    </rPh>
    <rPh sb="13" eb="15">
      <t>ジョウキョウ</t>
    </rPh>
    <rPh sb="16" eb="17">
      <t>シメ</t>
    </rPh>
    <phoneticPr fontId="1"/>
  </si>
  <si>
    <t>　　現状（特徴）の把握や、健康づくりのきっかけとしてご活用ください</t>
    <rPh sb="2" eb="4">
      <t>ゲンジョウ</t>
    </rPh>
    <rPh sb="5" eb="7">
      <t>トクチョウ</t>
    </rPh>
    <rPh sb="9" eb="11">
      <t>ハアク</t>
    </rPh>
    <rPh sb="13" eb="15">
      <t>ケンコウ</t>
    </rPh>
    <rPh sb="27" eb="29">
      <t>カツヨウ</t>
    </rPh>
    <phoneticPr fontId="1"/>
  </si>
  <si>
    <t>　　健康づくりにどのように取り組んでいけばよいかを具体例とともに示しています。</t>
    <rPh sb="2" eb="4">
      <t>ケンコウ</t>
    </rPh>
    <rPh sb="13" eb="14">
      <t>ト</t>
    </rPh>
    <rPh sb="15" eb="16">
      <t>ク</t>
    </rPh>
    <rPh sb="25" eb="28">
      <t>グタイレイ</t>
    </rPh>
    <rPh sb="32" eb="33">
      <t>シメ</t>
    </rPh>
    <phoneticPr fontId="1"/>
  </si>
  <si>
    <t>　　次ページ以降の生活習慣病リスク保有者の割合、生活習慣の傾向を有効に</t>
    <rPh sb="2" eb="3">
      <t>ジ</t>
    </rPh>
    <rPh sb="6" eb="8">
      <t>イコウ</t>
    </rPh>
    <rPh sb="9" eb="11">
      <t>セイカツ</t>
    </rPh>
    <rPh sb="11" eb="14">
      <t>シュウカンビョウ</t>
    </rPh>
    <rPh sb="17" eb="20">
      <t>ホユウシャ</t>
    </rPh>
    <rPh sb="21" eb="23">
      <t>ワリアイ</t>
    </rPh>
    <rPh sb="24" eb="28">
      <t>セイカツシュウカン</t>
    </rPh>
    <rPh sb="29" eb="31">
      <t>ケイコウ</t>
    </rPh>
    <rPh sb="32" eb="34">
      <t>ユウコウ</t>
    </rPh>
    <phoneticPr fontId="1"/>
  </si>
  <si>
    <t>　　ご活用いただけます。</t>
    <rPh sb="3" eb="5">
      <t>カツヨウ</t>
    </rPh>
    <phoneticPr fontId="1"/>
  </si>
  <si>
    <r>
      <t>　　</t>
    </r>
    <r>
      <rPr>
        <sz val="10"/>
        <color theme="1"/>
        <rFont val="Meiryo UI"/>
        <family val="3"/>
        <charset val="128"/>
      </rPr>
      <t>〇日常生活で行う動作に、ちょっとした工夫を加えるだけで、運動量を増やすことができます。</t>
    </r>
    <phoneticPr fontId="1"/>
  </si>
  <si>
    <t>３．　生活習慣病リスク保有者の割合　・　・　・　・　・　・　・　・　</t>
    <rPh sb="3" eb="8">
      <t>セイカツシュウカンビョウ</t>
    </rPh>
    <rPh sb="11" eb="14">
      <t>ホユウシャ</t>
    </rPh>
    <rPh sb="15" eb="17">
      <t>ワリアイ</t>
    </rPh>
    <phoneticPr fontId="1"/>
  </si>
  <si>
    <t>　　問診項目である１２項目（運動、食事、飲酒、睡眠）に関する状況を</t>
    <rPh sb="2" eb="6">
      <t>モンシンコウモク</t>
    </rPh>
    <rPh sb="11" eb="13">
      <t>コウモク</t>
    </rPh>
    <rPh sb="14" eb="16">
      <t>ウンドウ</t>
    </rPh>
    <rPh sb="17" eb="19">
      <t>ショクジ</t>
    </rPh>
    <rPh sb="20" eb="22">
      <t>インシュ</t>
    </rPh>
    <rPh sb="23" eb="25">
      <t>スイミン</t>
    </rPh>
    <rPh sb="27" eb="28">
      <t>カン</t>
    </rPh>
    <rPh sb="30" eb="32">
      <t>ジョウキョウ</t>
    </rPh>
    <phoneticPr fontId="1"/>
  </si>
  <si>
    <t>　　示しています。</t>
    <phoneticPr fontId="1"/>
  </si>
  <si>
    <t>　　健康課題を抽出することができますので、抽出結果をもとに健康づくりに関する</t>
    <phoneticPr fontId="1"/>
  </si>
  <si>
    <t>　　具体的な取り組みを検討し、実践してください。</t>
    <phoneticPr fontId="1"/>
  </si>
  <si>
    <t>４．　生活習慣の傾向　　・　・　・　・　・　・　・　・　・　・　・　・　・　</t>
    <rPh sb="3" eb="5">
      <t>セイカツ</t>
    </rPh>
    <rPh sb="5" eb="7">
      <t>シュウカン</t>
    </rPh>
    <rPh sb="8" eb="10">
      <t>ケイコウ</t>
    </rPh>
    <phoneticPr fontId="1"/>
  </si>
  <si>
    <t xml:space="preserve">ヘルスアップ通信簿の活用方法 ・　・　・　・　・　・　・　・　・　・　・ </t>
    <rPh sb="6" eb="9">
      <t>ツウシンボ</t>
    </rPh>
    <rPh sb="10" eb="14">
      <t>カツヨウホウホウ</t>
    </rPh>
    <phoneticPr fontId="1"/>
  </si>
  <si>
    <t>２．　健診・特定保健指導の状況 ・　・　・　・　・　・　・　・　・　・</t>
    <rPh sb="3" eb="5">
      <t>ケンシン</t>
    </rPh>
    <rPh sb="6" eb="12">
      <t>トクテイホケンシドウ</t>
    </rPh>
    <rPh sb="13" eb="15">
      <t>ジョウキョウ</t>
    </rPh>
    <phoneticPr fontId="1"/>
  </si>
  <si>
    <t>１．　医療費等の状況 ・　・　・　・　・　・　・　・　・　・　・　・　・　・　</t>
    <rPh sb="3" eb="6">
      <t>イリョウヒ</t>
    </rPh>
    <rPh sb="6" eb="7">
      <t>トウ</t>
    </rPh>
    <rPh sb="8" eb="10">
      <t>ジョウキョウ</t>
    </rPh>
    <phoneticPr fontId="1"/>
  </si>
  <si>
    <t>　　　講座を開催したり、管理栄養士など専門家を頼ること</t>
    <rPh sb="3" eb="5">
      <t>コウザ</t>
    </rPh>
    <rPh sb="6" eb="8">
      <t>カイサイ</t>
    </rPh>
    <rPh sb="12" eb="14">
      <t>カンリ</t>
    </rPh>
    <rPh sb="14" eb="17">
      <t>エイヨウシ</t>
    </rPh>
    <rPh sb="16" eb="17">
      <t>シ</t>
    </rPh>
    <rPh sb="19" eb="22">
      <t>センモンカ</t>
    </rPh>
    <rPh sb="23" eb="24">
      <t>タヨ</t>
    </rPh>
    <phoneticPr fontId="1"/>
  </si>
  <si>
    <t>健診項目である4項目（腹囲、血圧、代謝、脂質）および問診項目である1項目（喫煙）に
関する状況を示しています。</t>
    <rPh sb="0" eb="4">
      <t>ケンシンコウモク</t>
    </rPh>
    <rPh sb="8" eb="10">
      <t>コウモク</t>
    </rPh>
    <rPh sb="11" eb="13">
      <t>フクイ</t>
    </rPh>
    <rPh sb="14" eb="16">
      <t>ケツアツ</t>
    </rPh>
    <rPh sb="17" eb="19">
      <t>タイシャ</t>
    </rPh>
    <rPh sb="20" eb="22">
      <t>シシツ</t>
    </rPh>
    <rPh sb="26" eb="30">
      <t>モンシンコウモク</t>
    </rPh>
    <rPh sb="34" eb="36">
      <t>コウモク</t>
    </rPh>
    <rPh sb="37" eb="39">
      <t>キツエン</t>
    </rPh>
    <rPh sb="42" eb="43">
      <t>カン</t>
    </rPh>
    <rPh sb="45" eb="47">
      <t>ジョウキョウ</t>
    </rPh>
    <rPh sb="48" eb="49">
      <t>シメ</t>
    </rPh>
    <phoneticPr fontId="1"/>
  </si>
  <si>
    <t>判定</t>
    <rPh sb="0" eb="1">
      <t>ハン</t>
    </rPh>
    <rPh sb="1" eb="2">
      <t>サダム</t>
    </rPh>
    <phoneticPr fontId="1"/>
  </si>
  <si>
    <t>　〇野菜はなるべく、1日に350g 以上とりましょう。また野菜を先に食べることで、糖分の吸収がゆるやかになり、血糖値が上昇しにくいこと
　　 もわかっています。
　〇塩分のとりすぎに注意しましょう。塩分は1日男性7.5g 未満、女性6.5g 未満の摂取が適量です。また、すでに高血圧が疑われて
　　 いる人は、1日6g 未満にしましょう。</t>
    <rPh sb="2" eb="4">
      <t>ヤサイ</t>
    </rPh>
    <rPh sb="11" eb="12">
      <t>ニチ</t>
    </rPh>
    <rPh sb="18" eb="20">
      <t>イジョウ</t>
    </rPh>
    <rPh sb="29" eb="31">
      <t>ヤサイ</t>
    </rPh>
    <rPh sb="32" eb="33">
      <t>サキ</t>
    </rPh>
    <rPh sb="34" eb="35">
      <t>タ</t>
    </rPh>
    <rPh sb="41" eb="43">
      <t>トウブン</t>
    </rPh>
    <rPh sb="44" eb="46">
      <t>キュウシュウ</t>
    </rPh>
    <rPh sb="155" eb="156">
      <t>ニチ</t>
    </rPh>
    <rPh sb="156" eb="158">
      <t>ダンセイミマンジョセイミマンセッシュテキリョウ</t>
    </rPh>
    <phoneticPr fontId="1"/>
  </si>
  <si>
    <t>　〇過度の飲酒はさまざまな生活習慣病の原因となります。お酒をたしなむときは、自分のペースを守り、「適量」 を守ることが大切です。
　〇たとえ適量であっても、毎日飲むのはよくありません。週に2日はお酒を飲まない 「休肝日」をつくり、肝臓を休ませることも大切です。
　 　</t>
    <rPh sb="2" eb="4">
      <t>カド</t>
    </rPh>
    <rPh sb="5" eb="7">
      <t>インシュ</t>
    </rPh>
    <rPh sb="13" eb="18">
      <t>セイカツシュウカンビョウ</t>
    </rPh>
    <rPh sb="19" eb="21">
      <t>ゲンイン</t>
    </rPh>
    <rPh sb="28" eb="29">
      <t>サケ</t>
    </rPh>
    <rPh sb="38" eb="40">
      <t>ジブン</t>
    </rPh>
    <rPh sb="45" eb="46">
      <t>マモ</t>
    </rPh>
    <rPh sb="70" eb="72">
      <t>テキリョウ</t>
    </rPh>
    <rPh sb="78" eb="80">
      <t>マイニチ</t>
    </rPh>
    <rPh sb="80" eb="81">
      <t>ノ</t>
    </rPh>
    <rPh sb="92" eb="93">
      <t>シュウ</t>
    </rPh>
    <rPh sb="95" eb="96">
      <t>ニチ</t>
    </rPh>
    <rPh sb="98" eb="99">
      <t>サケ</t>
    </rPh>
    <rPh sb="100" eb="101">
      <t>ノ</t>
    </rPh>
    <rPh sb="106" eb="109">
      <t>キュウカンビ</t>
    </rPh>
    <phoneticPr fontId="1"/>
  </si>
  <si>
    <t xml:space="preserve"> 健診の結果から、生活習慣病の発症
 リスクが高く、生活習慣の改善による
 生活習慣病の予防効果が大きく期待
 できる方に対して保健師等が生活
 習慣を見直すサポート（特定保健
 指導）※を行っています。</t>
    <rPh sb="1" eb="3">
      <t>ケンシン</t>
    </rPh>
    <rPh sb="4" eb="6">
      <t>ケッカ</t>
    </rPh>
    <rPh sb="9" eb="14">
      <t>セイカツシュウカンビョウ</t>
    </rPh>
    <rPh sb="15" eb="17">
      <t>ハッショウ</t>
    </rPh>
    <rPh sb="23" eb="24">
      <t>タカ</t>
    </rPh>
    <rPh sb="26" eb="30">
      <t>セイカツシュウカン</t>
    </rPh>
    <rPh sb="31" eb="33">
      <t>カイゼン</t>
    </rPh>
    <rPh sb="38" eb="43">
      <t>セイカツシュウカンビョウ</t>
    </rPh>
    <rPh sb="44" eb="48">
      <t>ヨボウコウカ</t>
    </rPh>
    <rPh sb="49" eb="50">
      <t>オオ</t>
    </rPh>
    <rPh sb="52" eb="53">
      <t>キ</t>
    </rPh>
    <rPh sb="53" eb="54">
      <t>タイ</t>
    </rPh>
    <rPh sb="59" eb="60">
      <t>カタ</t>
    </rPh>
    <rPh sb="61" eb="62">
      <t>タイ</t>
    </rPh>
    <rPh sb="64" eb="67">
      <t>ホケンシ</t>
    </rPh>
    <rPh sb="67" eb="68">
      <t>トウ</t>
    </rPh>
    <rPh sb="69" eb="71">
      <t>セイカツ</t>
    </rPh>
    <rPh sb="73" eb="75">
      <t>シュウカン</t>
    </rPh>
    <rPh sb="76" eb="78">
      <t>ミナオ</t>
    </rPh>
    <rPh sb="84" eb="86">
      <t>トクテイ</t>
    </rPh>
    <rPh sb="86" eb="88">
      <t>ホケン</t>
    </rPh>
    <rPh sb="90" eb="92">
      <t>シドウ</t>
    </rPh>
    <rPh sb="95" eb="96">
      <t>オコナ</t>
    </rPh>
    <phoneticPr fontId="1"/>
  </si>
  <si>
    <t xml:space="preserve"> ※メタボリックシンドロームのリスクがある方に行われる
　 保健指導のことで、腹囲、血圧リスク、血糖リスク、
　 脂質リスクに加え、喫煙歴を基準として判定されます。
　 なお、高血圧症、脂質異常症、糖尿病の治療で
　 服薬中の方は、特定保健指導の対象外となります。</t>
    <rPh sb="21" eb="22">
      <t>カタ</t>
    </rPh>
    <rPh sb="24" eb="25">
      <t>オコナ</t>
    </rPh>
    <rPh sb="31" eb="35">
      <t>ホケンシドウ</t>
    </rPh>
    <rPh sb="40" eb="42">
      <t>フクイ</t>
    </rPh>
    <rPh sb="43" eb="45">
      <t>ケツアツ</t>
    </rPh>
    <rPh sb="58" eb="60">
      <t>シシツ</t>
    </rPh>
    <rPh sb="64" eb="65">
      <t>クワ</t>
    </rPh>
    <rPh sb="67" eb="70">
      <t>キツエンレキ</t>
    </rPh>
    <rPh sb="71" eb="73">
      <t>キジュン</t>
    </rPh>
    <rPh sb="76" eb="78">
      <t>ハンテイ</t>
    </rPh>
    <phoneticPr fontId="1"/>
  </si>
  <si>
    <t>　　　たとえば、⑦にあてはまる社員が多いので、帰りが</t>
    <rPh sb="15" eb="17">
      <t>シャイン</t>
    </rPh>
    <rPh sb="18" eb="19">
      <t>オオ</t>
    </rPh>
    <rPh sb="23" eb="24">
      <t>カエ</t>
    </rPh>
    <phoneticPr fontId="1"/>
  </si>
  <si>
    <t>　　　遅くなる場合は、残業時間中などにおにぎりを食べておいて、そ</t>
    <rPh sb="3" eb="4">
      <t>オソ</t>
    </rPh>
    <rPh sb="7" eb="9">
      <t>バアイ</t>
    </rPh>
    <rPh sb="11" eb="16">
      <t>ザンギョウジカンチュウ</t>
    </rPh>
    <rPh sb="24" eb="25">
      <t>タ</t>
    </rPh>
    <phoneticPr fontId="1"/>
  </si>
  <si>
    <t>愛知</t>
  </si>
  <si>
    <t>農林水産業</t>
  </si>
  <si>
    <t>鉱業、採石業、砂利採取業</t>
  </si>
  <si>
    <t>総合工事業</t>
  </si>
  <si>
    <t>職別工事業</t>
  </si>
  <si>
    <t>食料品・たばこ製造業</t>
  </si>
  <si>
    <t>繊維製品製造業</t>
  </si>
  <si>
    <t>木製品・家具等製造業</t>
  </si>
  <si>
    <t>紙製品製造業</t>
  </si>
  <si>
    <t>印刷・同関連業</t>
  </si>
  <si>
    <t>化学工業・同類似業</t>
  </si>
  <si>
    <t>金属工業</t>
  </si>
  <si>
    <t>機械器具製造業</t>
  </si>
  <si>
    <t>その他の製造業</t>
  </si>
  <si>
    <t>電気・ガス・熱供給・水道業</t>
  </si>
  <si>
    <t>情報通信業</t>
  </si>
  <si>
    <t>道路貨物運送業</t>
  </si>
  <si>
    <t>その他の運輸業</t>
  </si>
  <si>
    <t>卸売業</t>
  </si>
  <si>
    <t>飲食料品以外の小売業</t>
  </si>
  <si>
    <t>飲食料品小売業</t>
  </si>
  <si>
    <t>無店舗小売業</t>
  </si>
  <si>
    <t>金融・保険業</t>
  </si>
  <si>
    <t>不動産業</t>
  </si>
  <si>
    <t>物品賃貸業</t>
  </si>
  <si>
    <t>学術研究機関</t>
  </si>
  <si>
    <t>専門・技術サービス業</t>
  </si>
  <si>
    <t>飲食店</t>
  </si>
  <si>
    <t>宿泊業</t>
  </si>
  <si>
    <t>対個人サービス業</t>
  </si>
  <si>
    <t>娯楽業</t>
  </si>
  <si>
    <t>教育・学習支援業</t>
  </si>
  <si>
    <t>医療業・保健衛生</t>
  </si>
  <si>
    <t>複合サービス業</t>
  </si>
  <si>
    <t>職業紹介・労働者派遣業</t>
  </si>
  <si>
    <t>その他の対事業所サービス業</t>
  </si>
  <si>
    <t>修理業</t>
  </si>
  <si>
    <t>廃棄物処理業</t>
  </si>
  <si>
    <t>政治・経済・文化団体</t>
  </si>
  <si>
    <t>その他のサービス業</t>
  </si>
  <si>
    <t>公務</t>
  </si>
  <si>
    <t>設備工事業</t>
  </si>
  <si>
    <t>項目</t>
    <phoneticPr fontId="1"/>
  </si>
  <si>
    <t>入力内容</t>
    <rPh sb="0" eb="2">
      <t>ニュウリョク</t>
    </rPh>
    <rPh sb="2" eb="4">
      <t>ナイヨウ</t>
    </rPh>
    <phoneticPr fontId="1"/>
  </si>
  <si>
    <t>事業所のデータを入力</t>
    <phoneticPr fontId="1"/>
  </si>
  <si>
    <t>ｎ-2年度</t>
    <rPh sb="3" eb="5">
      <t>ネンド</t>
    </rPh>
    <phoneticPr fontId="1"/>
  </si>
  <si>
    <t>ｎ-1年度</t>
    <rPh sb="3" eb="5">
      <t>ネンド</t>
    </rPh>
    <phoneticPr fontId="1"/>
  </si>
  <si>
    <t>ｎ年度</t>
    <rPh sb="1" eb="3">
      <t>ネンド</t>
    </rPh>
    <phoneticPr fontId="1"/>
  </si>
  <si>
    <t>事業所記号</t>
    <phoneticPr fontId="1"/>
  </si>
  <si>
    <t>自由入力（7桁または8桁）</t>
    <rPh sb="0" eb="2">
      <t>ジユウ</t>
    </rPh>
    <rPh sb="2" eb="4">
      <t>ニュウリョク</t>
    </rPh>
    <rPh sb="6" eb="7">
      <t>ケタ</t>
    </rPh>
    <rPh sb="11" eb="12">
      <t>ケタ</t>
    </rPh>
    <phoneticPr fontId="1"/>
  </si>
  <si>
    <t>事業所名</t>
    <phoneticPr fontId="1"/>
  </si>
  <si>
    <t>自由入力</t>
    <rPh sb="0" eb="2">
      <t>ジユウ</t>
    </rPh>
    <rPh sb="2" eb="4">
      <t>ニュウリョク</t>
    </rPh>
    <phoneticPr fontId="1"/>
  </si>
  <si>
    <t>業態</t>
    <phoneticPr fontId="1"/>
  </si>
  <si>
    <t>ご本人（被保険者）の健診受診者数（40歳以上）</t>
    <rPh sb="1" eb="3">
      <t>ホンニン</t>
    </rPh>
    <rPh sb="15" eb="16">
      <t>スウ</t>
    </rPh>
    <rPh sb="19" eb="20">
      <t>サイ</t>
    </rPh>
    <rPh sb="20" eb="22">
      <t>イジョウ</t>
    </rPh>
    <phoneticPr fontId="1"/>
  </si>
  <si>
    <t>被保険者数（40歳以上）</t>
    <rPh sb="0" eb="4">
      <t>ヒホケンシャ</t>
    </rPh>
    <rPh sb="4" eb="5">
      <t>スウ</t>
    </rPh>
    <rPh sb="8" eb="9">
      <t>サイ</t>
    </rPh>
    <rPh sb="9" eb="11">
      <t>イジョウ</t>
    </rPh>
    <phoneticPr fontId="1"/>
  </si>
  <si>
    <t>ご家族（被扶養者）の健診受診者数（40歳以上）</t>
    <rPh sb="14" eb="15">
      <t>シャ</t>
    </rPh>
    <rPh sb="15" eb="16">
      <t>スウ</t>
    </rPh>
    <rPh sb="19" eb="22">
      <t>サイイジョウ</t>
    </rPh>
    <phoneticPr fontId="1"/>
  </si>
  <si>
    <t>被扶養者数（40歳以上）</t>
    <rPh sb="0" eb="4">
      <t>ヒフヨウシャ</t>
    </rPh>
    <rPh sb="4" eb="5">
      <t>スウ</t>
    </rPh>
    <rPh sb="8" eb="11">
      <t>サイイジョウ</t>
    </rPh>
    <phoneticPr fontId="1"/>
  </si>
  <si>
    <t>被保険者の特定保健指導の対象者数</t>
    <rPh sb="0" eb="4">
      <t>ヒホケンシャ</t>
    </rPh>
    <rPh sb="5" eb="7">
      <t>トクテイ</t>
    </rPh>
    <rPh sb="7" eb="9">
      <t>ホケン</t>
    </rPh>
    <rPh sb="9" eb="11">
      <t>シドウ</t>
    </rPh>
    <rPh sb="12" eb="14">
      <t>タイショウ</t>
    </rPh>
    <rPh sb="14" eb="15">
      <t>シャ</t>
    </rPh>
    <rPh sb="15" eb="16">
      <t>スウ</t>
    </rPh>
    <phoneticPr fontId="1"/>
  </si>
  <si>
    <t>被保険者の特定保健指導の実施者数（初回）</t>
    <rPh sb="14" eb="15">
      <t>シャ</t>
    </rPh>
    <rPh sb="15" eb="16">
      <t>スウ</t>
    </rPh>
    <phoneticPr fontId="1"/>
  </si>
  <si>
    <t>被保険者の特定保健指導の実施者数（評価）</t>
    <rPh sb="14" eb="15">
      <t>シャ</t>
    </rPh>
    <rPh sb="15" eb="16">
      <t>スウ</t>
    </rPh>
    <phoneticPr fontId="1"/>
  </si>
  <si>
    <t>個人の健診結果を入力</t>
    <phoneticPr fontId="1"/>
  </si>
  <si>
    <t>性別</t>
  </si>
  <si>
    <t>腹囲</t>
  </si>
  <si>
    <t>収縮期血圧</t>
  </si>
  <si>
    <t>拡張期血圧</t>
  </si>
  <si>
    <t>血糖</t>
  </si>
  <si>
    <t>HｂA1ｃ</t>
  </si>
  <si>
    <t>中性脂肪</t>
    <phoneticPr fontId="1"/>
  </si>
  <si>
    <t>HDL</t>
    <phoneticPr fontId="1"/>
  </si>
  <si>
    <t>現在、aからｃの薬の使用の有無</t>
    <rPh sb="8" eb="9">
      <t>クスリ</t>
    </rPh>
    <rPh sb="10" eb="12">
      <t>シヨウ</t>
    </rPh>
    <rPh sb="13" eb="15">
      <t>ウム</t>
    </rPh>
    <phoneticPr fontId="1"/>
  </si>
  <si>
    <t>a.血圧を下げる薬</t>
    <rPh sb="2" eb="4">
      <t>ケツアツ</t>
    </rPh>
    <rPh sb="5" eb="6">
      <t>サ</t>
    </rPh>
    <rPh sb="8" eb="9">
      <t>クスリ</t>
    </rPh>
    <phoneticPr fontId="1"/>
  </si>
  <si>
    <t>1.はい　　2.いいえ</t>
    <phoneticPr fontId="1"/>
  </si>
  <si>
    <t>現在、たばこを習慣的に吸っていますか。
（※「現在、習慣的に喫煙している者」とは、「合計100本以上、又は6か月以上吸っている者」であり、最近1か月間も吸っている者）</t>
    <phoneticPr fontId="1"/>
  </si>
  <si>
    <t>20歳の時の体重から10㎏以上増加していますか。</t>
    <rPh sb="2" eb="3">
      <t>サイ</t>
    </rPh>
    <rPh sb="4" eb="5">
      <t>トキ</t>
    </rPh>
    <rPh sb="6" eb="8">
      <t>タイジュウ</t>
    </rPh>
    <rPh sb="13" eb="15">
      <t>イジョウ</t>
    </rPh>
    <rPh sb="15" eb="17">
      <t>ゾウカ</t>
    </rPh>
    <phoneticPr fontId="1"/>
  </si>
  <si>
    <t>1回30分以上の軽く汗をかく運動を週2日以上、1年以上実施していますか。</t>
    <phoneticPr fontId="1"/>
  </si>
  <si>
    <t>日常生活において歩行又は同等の身体活動を1日1時間以上実施していますか。</t>
    <phoneticPr fontId="1"/>
  </si>
  <si>
    <t>ほぼ同じ年齢の同性と比較して歩く速度が速いですか。</t>
    <phoneticPr fontId="1"/>
  </si>
  <si>
    <t>食事をかんで食べる時の状態はどれにあてはまりますか。</t>
    <phoneticPr fontId="1"/>
  </si>
  <si>
    <t>1.何でもかんで食べることができる
2.歯や歯ぐき、かみあわせなど気になる部分があり、かみにくいことがある
3.ほとんどかめない</t>
    <rPh sb="2" eb="3">
      <t>ナン</t>
    </rPh>
    <rPh sb="8" eb="9">
      <t>タ</t>
    </rPh>
    <rPh sb="20" eb="21">
      <t>ハ</t>
    </rPh>
    <rPh sb="22" eb="23">
      <t>ハ</t>
    </rPh>
    <rPh sb="33" eb="34">
      <t>キ</t>
    </rPh>
    <rPh sb="37" eb="39">
      <t>ブブン</t>
    </rPh>
    <phoneticPr fontId="1"/>
  </si>
  <si>
    <t>人と比較して食べる速度は速いですか。</t>
    <phoneticPr fontId="1"/>
  </si>
  <si>
    <t>1.速い　　2.ふつう　　3.遅い</t>
    <rPh sb="2" eb="3">
      <t>ハヤ</t>
    </rPh>
    <rPh sb="15" eb="16">
      <t>オソ</t>
    </rPh>
    <phoneticPr fontId="1"/>
  </si>
  <si>
    <t>就寝前の2時間以内に夕食をとることが週に3回以上ありますか。</t>
    <phoneticPr fontId="1"/>
  </si>
  <si>
    <t>朝昼夕の3食以外に間食や甘い飲み物を摂取していますか。</t>
    <rPh sb="0" eb="1">
      <t>アサ</t>
    </rPh>
    <rPh sb="1" eb="2">
      <t>ヒル</t>
    </rPh>
    <rPh sb="2" eb="3">
      <t>ユウ</t>
    </rPh>
    <rPh sb="5" eb="6">
      <t>ク</t>
    </rPh>
    <rPh sb="6" eb="8">
      <t>イガイ</t>
    </rPh>
    <rPh sb="9" eb="11">
      <t>カンショク</t>
    </rPh>
    <rPh sb="12" eb="13">
      <t>アマ</t>
    </rPh>
    <rPh sb="14" eb="15">
      <t>ノ</t>
    </rPh>
    <rPh sb="16" eb="17">
      <t>モノ</t>
    </rPh>
    <rPh sb="18" eb="20">
      <t>セッシュ</t>
    </rPh>
    <phoneticPr fontId="1"/>
  </si>
  <si>
    <t>1.毎日
2.時々
3.ほとんど摂取しない（摂取しない）</t>
    <rPh sb="2" eb="4">
      <t>マイニチ</t>
    </rPh>
    <rPh sb="7" eb="9">
      <t>トキドキ</t>
    </rPh>
    <rPh sb="16" eb="18">
      <t>セッシュ</t>
    </rPh>
    <rPh sb="22" eb="24">
      <t>セッシュ</t>
    </rPh>
    <phoneticPr fontId="1"/>
  </si>
  <si>
    <t>朝食を抜くことが週3回以上ありますか。</t>
    <phoneticPr fontId="1"/>
  </si>
  <si>
    <t>お酒（日本酒、焼酎、ビール、洋酒など）を飲む頻度をお答えください。</t>
    <rPh sb="1" eb="2">
      <t>サケ</t>
    </rPh>
    <rPh sb="3" eb="6">
      <t>ニホンシュ</t>
    </rPh>
    <rPh sb="7" eb="9">
      <t>ショウチュウ</t>
    </rPh>
    <rPh sb="14" eb="16">
      <t>ヨウシュ</t>
    </rPh>
    <rPh sb="20" eb="21">
      <t>ノ</t>
    </rPh>
    <rPh sb="22" eb="24">
      <t>ヒンド</t>
    </rPh>
    <rPh sb="26" eb="27">
      <t>コタ</t>
    </rPh>
    <phoneticPr fontId="1"/>
  </si>
  <si>
    <t>1.毎日
2.時々
3.ほとんど飲まない（飲めない）</t>
    <rPh sb="2" eb="4">
      <t>マイニチ</t>
    </rPh>
    <rPh sb="7" eb="9">
      <t>トキドキ</t>
    </rPh>
    <rPh sb="16" eb="17">
      <t>ノ</t>
    </rPh>
    <rPh sb="21" eb="22">
      <t>ノ</t>
    </rPh>
    <phoneticPr fontId="1"/>
  </si>
  <si>
    <t>飲酒日の1日当たりの飲酒量はどれくらいですか。
（日本酒に換算してお答えください。）
日本酒1合（180㎖）の目安：ビール500㎖、焼酎25度（110㎖）、ウイスキーダブル1杯（60㎖）、ワイン2杯（240㎖）</t>
    <rPh sb="25" eb="28">
      <t>ニホンシュ</t>
    </rPh>
    <rPh sb="29" eb="31">
      <t>カンサン</t>
    </rPh>
    <rPh sb="34" eb="35">
      <t>コタ</t>
    </rPh>
    <rPh sb="43" eb="46">
      <t>ニホンシュ</t>
    </rPh>
    <rPh sb="47" eb="48">
      <t>ゴウ</t>
    </rPh>
    <rPh sb="55" eb="57">
      <t>メヤス</t>
    </rPh>
    <rPh sb="66" eb="68">
      <t>ショウチュウ</t>
    </rPh>
    <rPh sb="70" eb="71">
      <t>ド</t>
    </rPh>
    <rPh sb="87" eb="88">
      <t>ハイ</t>
    </rPh>
    <rPh sb="98" eb="99">
      <t>ハイ</t>
    </rPh>
    <phoneticPr fontId="1"/>
  </si>
  <si>
    <t>1.1合未満
2.1～2合未満
3.2～3合未満
4.3合以上</t>
    <rPh sb="3" eb="4">
      <t>ゴウ</t>
    </rPh>
    <rPh sb="4" eb="6">
      <t>ミマン</t>
    </rPh>
    <rPh sb="12" eb="13">
      <t>ゴウ</t>
    </rPh>
    <rPh sb="13" eb="15">
      <t>ミマン</t>
    </rPh>
    <rPh sb="21" eb="22">
      <t>ゴウ</t>
    </rPh>
    <rPh sb="22" eb="24">
      <t>ミマン</t>
    </rPh>
    <rPh sb="28" eb="29">
      <t>ゴウ</t>
    </rPh>
    <rPh sb="29" eb="31">
      <t>イジョウ</t>
    </rPh>
    <phoneticPr fontId="1"/>
  </si>
  <si>
    <t>睡眠で休養が十分とれていますか。</t>
    <phoneticPr fontId="1"/>
  </si>
  <si>
    <t>b.血糖を下げる薬又はインスリン注射</t>
    <rPh sb="2" eb="4">
      <t>ケットウ</t>
    </rPh>
    <rPh sb="5" eb="6">
      <t>サ</t>
    </rPh>
    <rPh sb="8" eb="9">
      <t>クスリ</t>
    </rPh>
    <rPh sb="9" eb="10">
      <t>マタ</t>
    </rPh>
    <rPh sb="16" eb="18">
      <t>チュウシャ</t>
    </rPh>
    <phoneticPr fontId="1"/>
  </si>
  <si>
    <t>c.コレステロールや中性脂肪を下げる薬</t>
    <rPh sb="10" eb="12">
      <t>チュウセイ</t>
    </rPh>
    <rPh sb="12" eb="14">
      <t>シボウ</t>
    </rPh>
    <rPh sb="15" eb="16">
      <t>サ</t>
    </rPh>
    <rPh sb="18" eb="19">
      <t>クスリ</t>
    </rPh>
    <phoneticPr fontId="1"/>
  </si>
  <si>
    <t>対象者１</t>
    <rPh sb="0" eb="3">
      <t>タイショウシャ</t>
    </rPh>
    <phoneticPr fontId="1"/>
  </si>
  <si>
    <t>対象者２</t>
    <rPh sb="0" eb="3">
      <t>タイショウシャ</t>
    </rPh>
    <phoneticPr fontId="1"/>
  </si>
  <si>
    <t>対象者３</t>
    <rPh sb="0" eb="3">
      <t>タイショウシャ</t>
    </rPh>
    <phoneticPr fontId="1"/>
  </si>
  <si>
    <t>対象者４</t>
    <rPh sb="0" eb="3">
      <t>タイショウシャ</t>
    </rPh>
    <phoneticPr fontId="1"/>
  </si>
  <si>
    <t>対象者５</t>
    <rPh sb="0" eb="3">
      <t>タイショウシャ</t>
    </rPh>
    <phoneticPr fontId="1"/>
  </si>
  <si>
    <t>対象者６</t>
    <rPh sb="0" eb="3">
      <t>タイショウシャ</t>
    </rPh>
    <phoneticPr fontId="1"/>
  </si>
  <si>
    <t>対象者７</t>
    <rPh sb="0" eb="3">
      <t>タイショウシャ</t>
    </rPh>
    <phoneticPr fontId="1"/>
  </si>
  <si>
    <t>対象者８</t>
    <rPh sb="0" eb="3">
      <t>タイショウシャ</t>
    </rPh>
    <phoneticPr fontId="1"/>
  </si>
  <si>
    <t>対象者９</t>
    <rPh sb="0" eb="3">
      <t>タイショウシャ</t>
    </rPh>
    <phoneticPr fontId="1"/>
  </si>
  <si>
    <t>1.男性　2.女性</t>
    <rPh sb="2" eb="3">
      <t>オトコ</t>
    </rPh>
    <rPh sb="3" eb="4">
      <t>セイ</t>
    </rPh>
    <rPh sb="7" eb="8">
      <t>オンナ</t>
    </rPh>
    <rPh sb="8" eb="9">
      <t>セイ</t>
    </rPh>
    <phoneticPr fontId="1"/>
  </si>
  <si>
    <t>事業所データ</t>
    <rPh sb="0" eb="3">
      <t>ジギョウショ</t>
    </rPh>
    <phoneticPr fontId="1"/>
  </si>
  <si>
    <t>10:印刷・同関連業</t>
  </si>
  <si>
    <t>11:化学工業・同類似業</t>
  </si>
  <si>
    <t>12:金属工業</t>
  </si>
  <si>
    <t>13:機械器具製造業</t>
  </si>
  <si>
    <t>14:その他の製造業</t>
  </si>
  <si>
    <t>15:電気・ガス・熱供給・水道業</t>
  </si>
  <si>
    <t>16:情報通信業</t>
  </si>
  <si>
    <t>17:道路貨物運送業</t>
  </si>
  <si>
    <t>18:その他の運輸業</t>
  </si>
  <si>
    <t>19:卸売業</t>
  </si>
  <si>
    <t>20:飲食料品以外の小売業</t>
  </si>
  <si>
    <t>21:飲食料品小売業</t>
  </si>
  <si>
    <t>22:無店舗小売業</t>
  </si>
  <si>
    <t>23:金融・保険業</t>
  </si>
  <si>
    <t>24:不動産業</t>
  </si>
  <si>
    <t>25:物品賃貸業</t>
  </si>
  <si>
    <t>26:学術研究機関</t>
  </si>
  <si>
    <t>27:専門・技術サービス業</t>
  </si>
  <si>
    <t>28:飲食店</t>
  </si>
  <si>
    <t>29:宿泊業</t>
  </si>
  <si>
    <t>30:対個人サービス業</t>
  </si>
  <si>
    <t>31:娯楽業</t>
  </si>
  <si>
    <t>32:教育・学習支援業</t>
  </si>
  <si>
    <t>33:医療業・保健衛生</t>
  </si>
  <si>
    <t>34:社会保険・社会福祉・介護事業</t>
  </si>
  <si>
    <t>35:複合サービス業</t>
  </si>
  <si>
    <t>36:職業紹介・労働者派遣業</t>
  </si>
  <si>
    <t>37:その他の対事業所サービス業</t>
  </si>
  <si>
    <t>38:修理業</t>
  </si>
  <si>
    <t>39:廃棄物処理業</t>
  </si>
  <si>
    <t>40:政治・経済・文化団体</t>
  </si>
  <si>
    <t>41:その他のサービス業</t>
  </si>
  <si>
    <t>42:公務</t>
  </si>
  <si>
    <t>業態リスト</t>
    <rPh sb="0" eb="2">
      <t>ギョウタイ</t>
    </rPh>
    <phoneticPr fontId="1"/>
  </si>
  <si>
    <t>選択</t>
    <rPh sb="0" eb="2">
      <t>センタク</t>
    </rPh>
    <phoneticPr fontId="1"/>
  </si>
  <si>
    <t>※被保険者健診受診者数
　（40歳以上）</t>
    <phoneticPr fontId="1"/>
  </si>
  <si>
    <t>-</t>
    <phoneticPr fontId="1"/>
  </si>
  <si>
    <t>01:農林水産業</t>
    <phoneticPr fontId="1"/>
  </si>
  <si>
    <t>02:鉱業、採石業、砂利採取業</t>
    <phoneticPr fontId="1"/>
  </si>
  <si>
    <t>03:総合工事業</t>
    <phoneticPr fontId="1"/>
  </si>
  <si>
    <t>04:職別工事業</t>
    <phoneticPr fontId="1"/>
  </si>
  <si>
    <t>05:設備工事業</t>
    <phoneticPr fontId="1"/>
  </si>
  <si>
    <t>06:食料品・たばこ製造業</t>
    <phoneticPr fontId="1"/>
  </si>
  <si>
    <t>07:繊維製品製造業</t>
    <phoneticPr fontId="1"/>
  </si>
  <si>
    <t>08:木製品・家具等製造業</t>
    <phoneticPr fontId="1"/>
  </si>
  <si>
    <t>09:紙製品製造業</t>
    <phoneticPr fontId="1"/>
  </si>
  <si>
    <t>対象者＃</t>
    <rPh sb="0" eb="3">
      <t>タイショウシャ</t>
    </rPh>
    <phoneticPr fontId="1"/>
  </si>
  <si>
    <t>性別</t>
    <rPh sb="0" eb="2">
      <t>セイベツ</t>
    </rPh>
    <phoneticPr fontId="1"/>
  </si>
  <si>
    <t>腹囲リスク</t>
    <rPh sb="0" eb="2">
      <t>フクイ</t>
    </rPh>
    <phoneticPr fontId="1"/>
  </si>
  <si>
    <t>腹囲判定</t>
    <rPh sb="0" eb="2">
      <t>フクイ</t>
    </rPh>
    <rPh sb="2" eb="4">
      <t>ハンテイ</t>
    </rPh>
    <phoneticPr fontId="1"/>
  </si>
  <si>
    <t>血圧判定</t>
    <rPh sb="0" eb="2">
      <t>ケツアツ</t>
    </rPh>
    <rPh sb="2" eb="4">
      <t>ハンテイ</t>
    </rPh>
    <phoneticPr fontId="1"/>
  </si>
  <si>
    <t>血圧リスク</t>
    <rPh sb="0" eb="2">
      <t>ケツアツ</t>
    </rPh>
    <phoneticPr fontId="1"/>
  </si>
  <si>
    <t>血糖判定</t>
    <rPh sb="0" eb="2">
      <t>ケットウ</t>
    </rPh>
    <rPh sb="2" eb="4">
      <t>ハンテイ</t>
    </rPh>
    <phoneticPr fontId="1"/>
  </si>
  <si>
    <t>血糖リスク</t>
    <rPh sb="0" eb="2">
      <t>ケットウ</t>
    </rPh>
    <phoneticPr fontId="1"/>
  </si>
  <si>
    <t>脂質判定</t>
    <rPh sb="0" eb="2">
      <t>シシツ</t>
    </rPh>
    <rPh sb="2" eb="4">
      <t>ハンテイ</t>
    </rPh>
    <phoneticPr fontId="1"/>
  </si>
  <si>
    <t>脂質リスク</t>
    <rPh sb="0" eb="2">
      <t>シシツ</t>
    </rPh>
    <phoneticPr fontId="1"/>
  </si>
  <si>
    <t>質問票喫煙_回答1数</t>
    <phoneticPr fontId="1"/>
  </si>
  <si>
    <t>質問票喫煙_回答2数</t>
    <phoneticPr fontId="1"/>
  </si>
  <si>
    <t>質問票20歳からの体重変化_回答1数</t>
    <phoneticPr fontId="1"/>
  </si>
  <si>
    <t>質問票20歳からの体重変化_回答2数</t>
    <phoneticPr fontId="1"/>
  </si>
  <si>
    <t>質問票30分以上の運動習慣_回答1</t>
    <phoneticPr fontId="1"/>
  </si>
  <si>
    <t>質問票30分以上の運動習慣_回答2数</t>
    <phoneticPr fontId="1"/>
  </si>
  <si>
    <t>質問票歩行または身体活動_回答1数</t>
    <phoneticPr fontId="1"/>
  </si>
  <si>
    <t>質問票歩行または身体活動_回答2数</t>
    <phoneticPr fontId="1"/>
  </si>
  <si>
    <t>質問票歩行速度_回答1数</t>
    <phoneticPr fontId="1"/>
  </si>
  <si>
    <t>質問票歩行速度_回答2数</t>
    <phoneticPr fontId="1"/>
  </si>
  <si>
    <t>質問票咀嚼_回答1数</t>
    <phoneticPr fontId="1"/>
  </si>
  <si>
    <t>質問票咀嚼_回答2数</t>
    <phoneticPr fontId="1"/>
  </si>
  <si>
    <t>質問票咀嚼_回答3数</t>
    <phoneticPr fontId="1"/>
  </si>
  <si>
    <t>質問票食べ方1（早食い等）_回答1数</t>
    <phoneticPr fontId="1"/>
  </si>
  <si>
    <t>質問票食べ方1（早食い等）_回答2数</t>
    <phoneticPr fontId="1"/>
  </si>
  <si>
    <t>質問票食べ方1（早食い等）_回答3数</t>
    <phoneticPr fontId="1"/>
  </si>
  <si>
    <t>質問票食べ方2（就寝前）_回答1数</t>
    <phoneticPr fontId="1"/>
  </si>
  <si>
    <t>質問票食べ方2（就寝前）_回答2数</t>
    <phoneticPr fontId="1"/>
  </si>
  <si>
    <t>質問票食べ方3（間食）_回答1数</t>
    <phoneticPr fontId="1"/>
  </si>
  <si>
    <t>質問票食べ方3（間食）_回答2数</t>
    <phoneticPr fontId="1"/>
  </si>
  <si>
    <t>質問票食べ方3（間食）_回答3数</t>
    <phoneticPr fontId="1"/>
  </si>
  <si>
    <t>質問票食習慣_回答1数</t>
    <phoneticPr fontId="1"/>
  </si>
  <si>
    <t>質問票食習慣_回答2数</t>
    <phoneticPr fontId="1"/>
  </si>
  <si>
    <t>質問票飲酒_回答1数</t>
    <phoneticPr fontId="1"/>
  </si>
  <si>
    <t>質問票飲酒_回答2数</t>
    <phoneticPr fontId="1"/>
  </si>
  <si>
    <t>質問票飲酒_回答3数</t>
    <phoneticPr fontId="1"/>
  </si>
  <si>
    <t>質問票飲酒量_回答1数</t>
    <phoneticPr fontId="1"/>
  </si>
  <si>
    <t>質問票飲酒量_回答2数</t>
    <phoneticPr fontId="1"/>
  </si>
  <si>
    <t>質問票飲酒量_回答3数</t>
    <phoneticPr fontId="1"/>
  </si>
  <si>
    <t>質問票飲酒量_回答4数</t>
    <phoneticPr fontId="1"/>
  </si>
  <si>
    <t>質問票睡眠_回答1数</t>
    <phoneticPr fontId="1"/>
  </si>
  <si>
    <t>質問票睡眠_回答2数</t>
    <phoneticPr fontId="1"/>
  </si>
  <si>
    <t>データ日付</t>
    <rPh sb="3" eb="5">
      <t>ヒヅケ</t>
    </rPh>
    <phoneticPr fontId="1"/>
  </si>
  <si>
    <t>３．生活習慣病リスク保有者の割合</t>
    <rPh sb="2" eb="4">
      <t>セイカツ</t>
    </rPh>
    <rPh sb="4" eb="6">
      <t>シュウカン</t>
    </rPh>
    <rPh sb="6" eb="7">
      <t>ビョウ</t>
    </rPh>
    <rPh sb="10" eb="12">
      <t>ホユウ</t>
    </rPh>
    <rPh sb="12" eb="13">
      <t>シャ</t>
    </rPh>
    <rPh sb="14" eb="16">
      <t>ワリアイ</t>
    </rPh>
    <phoneticPr fontId="1"/>
  </si>
  <si>
    <t>自由入力</t>
    <phoneticPr fontId="1"/>
  </si>
  <si>
    <t>を入力してください。</t>
    <rPh sb="1" eb="3">
      <t>ニュウリョク</t>
    </rPh>
    <phoneticPr fontId="1"/>
  </si>
  <si>
    <t>は入力必須です。</t>
    <rPh sb="1" eb="3">
      <t>ニュウリョク</t>
    </rPh>
    <rPh sb="3" eb="5">
      <t>ヒッス</t>
    </rPh>
    <phoneticPr fontId="1"/>
  </si>
  <si>
    <t>※対象者1～9への入力は、対象者の人数分のみ入力していただければ結構です。</t>
    <rPh sb="1" eb="4">
      <t>タイショウシャ</t>
    </rPh>
    <rPh sb="9" eb="11">
      <t>ニュウリョク</t>
    </rPh>
    <rPh sb="13" eb="16">
      <t>タイショウシャ</t>
    </rPh>
    <rPh sb="17" eb="19">
      <t>ニンズウ</t>
    </rPh>
    <rPh sb="19" eb="20">
      <t>フン</t>
    </rPh>
    <rPh sb="22" eb="24">
      <t>ニュウリョク</t>
    </rPh>
    <rPh sb="32" eb="34">
      <t>ケッコウ</t>
    </rPh>
    <phoneticPr fontId="1"/>
  </si>
  <si>
    <t>　例：対象者が8人の場合でも、対象者9の欄を0で埋めるなどしていただく必要はございません。</t>
    <rPh sb="1" eb="2">
      <t>レイ</t>
    </rPh>
    <rPh sb="3" eb="6">
      <t>タイショウシャ</t>
    </rPh>
    <rPh sb="8" eb="9">
      <t>ニン</t>
    </rPh>
    <rPh sb="10" eb="12">
      <t>バアイ</t>
    </rPh>
    <rPh sb="15" eb="18">
      <t>タイショウシャ</t>
    </rPh>
    <rPh sb="20" eb="21">
      <t>ラン</t>
    </rPh>
    <rPh sb="24" eb="25">
      <t>ウ</t>
    </rPh>
    <rPh sb="35" eb="37">
      <t>ヒツヨウ</t>
    </rPh>
    <phoneticPr fontId="1"/>
  </si>
  <si>
    <t>自由入力</t>
    <phoneticPr fontId="1"/>
  </si>
  <si>
    <t>貴社データ2022</t>
    <rPh sb="0" eb="2">
      <t>キシャ</t>
    </rPh>
    <phoneticPr fontId="1"/>
  </si>
  <si>
    <t>貴社データ2021</t>
    <rPh sb="0" eb="2">
      <t>キシャ</t>
    </rPh>
    <phoneticPr fontId="1"/>
  </si>
  <si>
    <t>表示フラグ2022</t>
    <rPh sb="0" eb="2">
      <t>ヒョウジ</t>
    </rPh>
    <phoneticPr fontId="1"/>
  </si>
  <si>
    <t>表示フラグ2021</t>
    <rPh sb="0" eb="2">
      <t>ヒョウジ</t>
    </rPh>
    <phoneticPr fontId="1"/>
  </si>
  <si>
    <t>30分以上の運動習慣
　【表示する割合注意】</t>
    <rPh sb="13" eb="15">
      <t>ヒョウジ</t>
    </rPh>
    <rPh sb="17" eb="19">
      <t>ワリアイ</t>
    </rPh>
    <rPh sb="19" eb="21">
      <t>チュウイ</t>
    </rPh>
    <phoneticPr fontId="1"/>
  </si>
  <si>
    <t>歩行または身体活動
　【表示する割合注意】</t>
  </si>
  <si>
    <t>歩行速度
　【表示する割合注意】</t>
  </si>
  <si>
    <t>咀嚼
　【表示する割合注意】</t>
  </si>
  <si>
    <t>睡眠
　【表示する割合注意】</t>
  </si>
  <si>
    <r>
      <t xml:space="preserve">掲載項目
</t>
    </r>
    <r>
      <rPr>
        <sz val="9"/>
        <color theme="0"/>
        <rFont val="游ゴシック"/>
        <family val="3"/>
        <charset val="128"/>
        <scheme val="minor"/>
      </rPr>
      <t>※は項目としては掲載しない</t>
    </r>
    <rPh sb="0" eb="2">
      <t>ケイサイ</t>
    </rPh>
    <rPh sb="2" eb="4">
      <t>コウモク</t>
    </rPh>
    <rPh sb="7" eb="9">
      <t>コウモク</t>
    </rPh>
    <rPh sb="13" eb="15">
      <t>ケイサイ</t>
    </rPh>
    <phoneticPr fontId="1"/>
  </si>
  <si>
    <t>-</t>
    <phoneticPr fontId="1"/>
  </si>
  <si>
    <t>　本ヘルスアップ通信簿は、事業所において従業員の健康づくりに取り組んでいただくための現状把握や
　課題抽出、また、そのための対策や目標を設定するための参考としていただくための支援ツールです。
　つきましては、提供させていただきましたデータ等のご利用は事業所内限りとしてください。
　また、2022年度愛知支部平均及び全国業態平均は、現在集計中のため一部表示が無い箇所がご
　ざいます。予めご了承ください。</t>
    <rPh sb="1" eb="2">
      <t>ホン</t>
    </rPh>
    <rPh sb="8" eb="11">
      <t>ツウシンボ</t>
    </rPh>
    <rPh sb="13" eb="16">
      <t>ジギョウショ</t>
    </rPh>
    <rPh sb="20" eb="23">
      <t>ジュウギョウイン</t>
    </rPh>
    <rPh sb="24" eb="26">
      <t>ケンコウ</t>
    </rPh>
    <rPh sb="30" eb="31">
      <t>ト</t>
    </rPh>
    <rPh sb="32" eb="33">
      <t>ク</t>
    </rPh>
    <rPh sb="42" eb="46">
      <t>ゲンジョウハアク</t>
    </rPh>
    <rPh sb="49" eb="51">
      <t>カダイ</t>
    </rPh>
    <rPh sb="51" eb="53">
      <t>チュウシュツ</t>
    </rPh>
    <rPh sb="62" eb="64">
      <t>タイサク</t>
    </rPh>
    <rPh sb="65" eb="67">
      <t>モクヒョウ</t>
    </rPh>
    <rPh sb="68" eb="70">
      <t>セッテイ</t>
    </rPh>
    <rPh sb="75" eb="77">
      <t>サンコウ</t>
    </rPh>
    <rPh sb="87" eb="89">
      <t>シエン</t>
    </rPh>
    <rPh sb="104" eb="106">
      <t>テイキョウ</t>
    </rPh>
    <rPh sb="119" eb="120">
      <t>トウ</t>
    </rPh>
    <rPh sb="122" eb="124">
      <t>リヨウ</t>
    </rPh>
    <rPh sb="125" eb="128">
      <t>ジギョウショ</t>
    </rPh>
    <rPh sb="128" eb="129">
      <t>ウチ</t>
    </rPh>
    <rPh sb="129" eb="130">
      <t>カギ</t>
    </rPh>
    <rPh sb="148" eb="150">
      <t>ネンド</t>
    </rPh>
    <rPh sb="150" eb="156">
      <t>アイチシブヘイキン</t>
    </rPh>
    <rPh sb="156" eb="157">
      <t>オヨ</t>
    </rPh>
    <rPh sb="158" eb="164">
      <t>ゼンコクギョウタイヘイキン</t>
    </rPh>
    <rPh sb="166" eb="171">
      <t>ゲンザイシュウケイチュウ</t>
    </rPh>
    <rPh sb="174" eb="176">
      <t>イチブ</t>
    </rPh>
    <rPh sb="176" eb="178">
      <t>ヒョウジ</t>
    </rPh>
    <rPh sb="179" eb="180">
      <t>ナ</t>
    </rPh>
    <rPh sb="181" eb="183">
      <t>カショ</t>
    </rPh>
    <rPh sb="192" eb="193">
      <t>アラカジ</t>
    </rPh>
    <rPh sb="195" eb="197">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</si>
</sst>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円&quot;;[Red]\-#,##0&quot;円&quot;"/>
    <numFmt numFmtId="177" formatCode="0.0%"/>
    <numFmt numFmtId="178" formatCode="########\(&quot;通&quot;&quot;番&quot;\)"/>
    <numFmt numFmtId="179" formatCode="[$-411]ggge&quot;年&quot;m&quot;月&quot;;@"/>
    <numFmt numFmtId="180" formatCode="[=1]&quot;1:男性&quot;;[=2]&quot;2:女性&quot;"/>
    <numFmt numFmtId="181" formatCode="[=1]&quot;1:はい&quot;;[=2]&quot;2:いいえ&quot;"/>
    <numFmt numFmtId="182" formatCode="[=1]&quot;1:なんでもかめる&quot;;[=2]&quot;2:かみにくいことがある&quot;;&quot;3:ほとんどかめない&quot;"/>
    <numFmt numFmtId="183" formatCode="[=1]&quot;1:速い&quot;;[=2]&quot;2:ふつう&quot;;&quot;3:遅い&quot;"/>
    <numFmt numFmtId="184" formatCode="[=1]&quot;1:毎日&quot;;[=2]&quot;2:時々&quot;;&quot;3:ほとんど摂取しない&quot;"/>
    <numFmt numFmtId="185" formatCode="[=1]&quot;1:毎日&quot;;[=2]&quot;2:時々&quot;;&quot;3:ほとんど飲まない&quot;"/>
    <numFmt numFmtId="186" formatCode="[=4]&quot;4:3合以上&quot;;[=3]&quot;3:2~3合未満&quot;;&quot;1&amp;2:2合未満&quot;"/>
  </numFmts>
  <fonts count="37">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9"/>
      <color theme="1"/>
      <name val="游ゴシック"/>
      <family val="2"/>
      <charset val="128"/>
      <scheme val="minor"/>
    </font>
    <font>
      <sz val="9"/>
      <color theme="1"/>
      <name val="游ゴシック"/>
      <family val="3"/>
      <charset val="128"/>
      <scheme val="minor"/>
    </font>
    <font>
      <b/>
      <sz val="12"/>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b/>
      <sz val="18"/>
      <color theme="1"/>
      <name val="Meiryo UI"/>
      <family val="3"/>
      <charset val="128"/>
    </font>
    <font>
      <sz val="7"/>
      <color theme="1"/>
      <name val="Meiryo UI"/>
      <family val="3"/>
      <charset val="128"/>
    </font>
    <font>
      <b/>
      <u/>
      <sz val="11"/>
      <color theme="1"/>
      <name val="Meiryo UI"/>
      <family val="3"/>
      <charset val="128"/>
    </font>
    <font>
      <sz val="20"/>
      <color theme="1"/>
      <name val="Meiryo UI"/>
      <family val="3"/>
      <charset val="128"/>
    </font>
    <font>
      <b/>
      <sz val="14"/>
      <color theme="0"/>
      <name val="Meiryo UI"/>
      <family val="3"/>
      <charset val="128"/>
    </font>
    <font>
      <b/>
      <sz val="9"/>
      <color theme="0"/>
      <name val="Meiryo UI"/>
      <family val="3"/>
      <charset val="128"/>
    </font>
    <font>
      <sz val="11"/>
      <color theme="0"/>
      <name val="Meiryo UI"/>
      <family val="3"/>
      <charset val="128"/>
    </font>
    <font>
      <b/>
      <sz val="10"/>
      <color theme="0"/>
      <name val="Meiryo UI"/>
      <family val="3"/>
      <charset val="128"/>
    </font>
    <font>
      <b/>
      <sz val="16"/>
      <color theme="1"/>
      <name val="Meiryo UI"/>
      <family val="3"/>
      <charset val="128"/>
    </font>
    <font>
      <b/>
      <sz val="10"/>
      <color theme="1"/>
      <name val="Meiryo UI"/>
      <family val="3"/>
      <charset val="128"/>
    </font>
    <font>
      <sz val="11"/>
      <name val="Meiryo UI"/>
      <family val="3"/>
      <charset val="128"/>
    </font>
    <font>
      <b/>
      <sz val="11"/>
      <name val="Meiryo UI"/>
      <family val="3"/>
      <charset val="128"/>
    </font>
    <font>
      <b/>
      <sz val="14"/>
      <name val="Meiryo UI"/>
      <family val="3"/>
      <charset val="128"/>
    </font>
    <font>
      <b/>
      <sz val="9"/>
      <name val="Meiryo UI"/>
      <family val="3"/>
      <charset val="128"/>
    </font>
    <font>
      <sz val="10"/>
      <name val="Meiryo UI"/>
      <family val="3"/>
      <charset val="128"/>
    </font>
    <font>
      <b/>
      <sz val="10"/>
      <name val="Meiryo UI"/>
      <family val="3"/>
      <charset val="128"/>
    </font>
    <font>
      <b/>
      <sz val="11"/>
      <color rgb="FFFF0000"/>
      <name val="Meiryo UI"/>
      <family val="3"/>
      <charset val="128"/>
    </font>
    <font>
      <b/>
      <sz val="14"/>
      <color theme="1"/>
      <name val="Meiryo UI"/>
      <family val="3"/>
      <charset val="128"/>
    </font>
    <font>
      <sz val="10.5"/>
      <color theme="1"/>
      <name val="Meiryo UI"/>
      <family val="3"/>
      <charset val="128"/>
    </font>
    <font>
      <b/>
      <sz val="10.5"/>
      <color theme="1"/>
      <name val="Meiryo UI"/>
      <family val="3"/>
      <charset val="128"/>
    </font>
    <font>
      <sz val="14"/>
      <color indexed="81"/>
      <name val="MS P ゴシック"/>
      <family val="3"/>
      <charset val="128"/>
    </font>
    <font>
      <sz val="11"/>
      <name val="游ゴシック"/>
      <family val="2"/>
      <charset val="128"/>
      <scheme val="minor"/>
    </font>
    <font>
      <sz val="11"/>
      <color theme="0"/>
      <name val="游ゴシック"/>
      <family val="2"/>
      <charset val="128"/>
      <scheme val="minor"/>
    </font>
    <font>
      <sz val="11"/>
      <color indexed="81"/>
      <name val="MS P ゴシック"/>
      <family val="3"/>
      <charset val="128"/>
    </font>
    <font>
      <sz val="11"/>
      <color theme="0"/>
      <name val="游ゴシック"/>
      <family val="3"/>
      <charset val="128"/>
      <scheme val="minor"/>
    </font>
    <font>
      <sz val="9"/>
      <color theme="0"/>
      <name val="游ゴシック"/>
      <family val="2"/>
      <charset val="128"/>
      <scheme val="minor"/>
    </font>
    <font>
      <sz val="9"/>
      <color theme="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41">
    <xf numFmtId="0" fontId="0" fillId="0" borderId="0" xfId="0">
      <alignment vertical="center"/>
    </xf>
    <xf numFmtId="0" fontId="2" fillId="0" borderId="0" xfId="0" applyFont="1">
      <alignment vertical="center"/>
    </xf>
    <xf numFmtId="0" fontId="0" fillId="0" borderId="0" xfId="0">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wrapText="1"/>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0"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24" xfId="0" applyFont="1" applyFill="1" applyBorder="1">
      <alignment vertical="center"/>
    </xf>
    <xf numFmtId="0" fontId="2" fillId="3" borderId="25" xfId="0" applyFont="1" applyFill="1" applyBorder="1">
      <alignment vertical="center"/>
    </xf>
    <xf numFmtId="0" fontId="2" fillId="4" borderId="0" xfId="0" applyFont="1" applyFill="1" applyBorder="1">
      <alignment vertical="center"/>
    </xf>
    <xf numFmtId="0" fontId="2" fillId="0" borderId="0" xfId="0" applyFont="1" applyFill="1" applyBorder="1">
      <alignment vertical="center"/>
    </xf>
    <xf numFmtId="0" fontId="7" fillId="3" borderId="0" xfId="0" applyFont="1" applyFill="1" applyBorder="1">
      <alignment vertical="center"/>
    </xf>
    <xf numFmtId="0" fontId="7" fillId="3" borderId="24" xfId="0" applyFont="1" applyFill="1" applyBorder="1">
      <alignment vertical="center"/>
    </xf>
    <xf numFmtId="0" fontId="2" fillId="3" borderId="24" xfId="0" applyFont="1" applyFill="1" applyBorder="1" applyAlignment="1">
      <alignment vertical="center"/>
    </xf>
    <xf numFmtId="0" fontId="7" fillId="3" borderId="22" xfId="0" applyFont="1" applyFill="1" applyBorder="1" applyAlignment="1">
      <alignment horizontal="left" vertical="center" wrapText="1"/>
    </xf>
    <xf numFmtId="0" fontId="7" fillId="3" borderId="22" xfId="0" applyFont="1" applyFill="1" applyBorder="1" applyAlignment="1">
      <alignment vertical="center" wrapText="1"/>
    </xf>
    <xf numFmtId="0" fontId="7" fillId="4" borderId="0" xfId="0" applyFont="1" applyFill="1" applyBorder="1">
      <alignment vertical="center"/>
    </xf>
    <xf numFmtId="0" fontId="2" fillId="0" borderId="0" xfId="0" applyFont="1" applyBorder="1" applyAlignment="1">
      <alignment vertical="center" wrapText="1"/>
    </xf>
    <xf numFmtId="9" fontId="2" fillId="0" borderId="0" xfId="0" applyNumberFormat="1" applyFont="1">
      <alignment vertical="center"/>
    </xf>
    <xf numFmtId="9" fontId="0" fillId="0" borderId="0" xfId="0" applyNumberFormat="1">
      <alignment vertical="center"/>
    </xf>
    <xf numFmtId="0" fontId="13" fillId="0" borderId="0" xfId="0" applyFont="1">
      <alignment vertical="center"/>
    </xf>
    <xf numFmtId="0" fontId="7" fillId="4" borderId="0" xfId="0" applyFont="1" applyFill="1" applyAlignment="1">
      <alignment vertical="center"/>
    </xf>
    <xf numFmtId="0" fontId="2" fillId="0" borderId="0" xfId="0" applyFont="1" applyAlignment="1">
      <alignment vertical="center" wrapText="1"/>
    </xf>
    <xf numFmtId="0" fontId="2" fillId="3" borderId="18" xfId="0" applyFont="1" applyFill="1" applyBorder="1" applyAlignment="1"/>
    <xf numFmtId="0" fontId="2" fillId="0" borderId="0" xfId="0" applyFont="1" applyBorder="1" applyAlignment="1"/>
    <xf numFmtId="0" fontId="2" fillId="0" borderId="0" xfId="0" applyFont="1" applyBorder="1" applyAlignment="1">
      <alignment horizontal="left" vertical="center"/>
    </xf>
    <xf numFmtId="0" fontId="2" fillId="0" borderId="0" xfId="0" applyFont="1" applyBorder="1" applyAlignment="1">
      <alignment horizontal="right" vertical="center"/>
    </xf>
    <xf numFmtId="177" fontId="2" fillId="0" borderId="14" xfId="0" applyNumberFormat="1" applyFont="1" applyBorder="1" applyAlignment="1">
      <alignment horizontal="center" vertical="center"/>
    </xf>
    <xf numFmtId="0" fontId="2" fillId="0" borderId="0" xfId="0" applyFont="1" applyBorder="1" applyAlignment="1">
      <alignment horizontal="left" vertical="center" wrapText="1"/>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1" xfId="0" applyFont="1" applyFill="1" applyBorder="1">
      <alignment vertical="center"/>
    </xf>
    <xf numFmtId="0" fontId="2" fillId="2" borderId="0"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lignment vertical="center"/>
    </xf>
    <xf numFmtId="0" fontId="2" fillId="3" borderId="0" xfId="0" applyFont="1" applyFill="1" applyBorder="1" applyAlignment="1">
      <alignment vertical="center" wrapText="1"/>
    </xf>
    <xf numFmtId="0" fontId="2" fillId="3" borderId="8" xfId="0" applyFont="1" applyFill="1" applyBorder="1" applyAlignment="1">
      <alignment vertical="center" wrapText="1"/>
    </xf>
    <xf numFmtId="0" fontId="9" fillId="3" borderId="24" xfId="0" applyFont="1" applyFill="1" applyBorder="1" applyAlignment="1">
      <alignment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7" fillId="4" borderId="1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0" xfId="0" applyFont="1" applyFill="1" applyBorder="1" applyAlignment="1">
      <alignment horizontal="center" vertical="center"/>
    </xf>
    <xf numFmtId="0" fontId="9" fillId="4"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0" xfId="0" applyFont="1" applyFill="1" applyBorder="1" applyAlignment="1">
      <alignment horizontal="center" vertical="center"/>
    </xf>
    <xf numFmtId="0" fontId="9" fillId="4" borderId="10" xfId="0" applyFont="1" applyFill="1" applyBorder="1" applyAlignment="1">
      <alignment horizontal="center" vertical="center"/>
    </xf>
    <xf numFmtId="0" fontId="2" fillId="4" borderId="17" xfId="0" applyFont="1" applyFill="1" applyBorder="1">
      <alignment vertical="center"/>
    </xf>
    <xf numFmtId="0" fontId="2" fillId="4" borderId="10" xfId="0" applyFont="1" applyFill="1" applyBorder="1">
      <alignment vertical="center"/>
    </xf>
    <xf numFmtId="0" fontId="2" fillId="3" borderId="27" xfId="0" applyFont="1" applyFill="1" applyBorder="1">
      <alignment vertical="center"/>
    </xf>
    <xf numFmtId="0" fontId="2" fillId="2" borderId="14" xfId="0" applyFont="1" applyFill="1" applyBorder="1" applyAlignment="1">
      <alignment horizontal="center" vertical="center" wrapText="1"/>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0" xfId="0" applyFont="1" applyFill="1">
      <alignment vertical="center"/>
    </xf>
    <xf numFmtId="0" fontId="7" fillId="0" borderId="0" xfId="0" applyFont="1" applyFill="1" applyAlignment="1">
      <alignment vertical="center"/>
    </xf>
    <xf numFmtId="0" fontId="20" fillId="0" borderId="0" xfId="0" applyFont="1" applyFill="1">
      <alignment vertical="center"/>
    </xf>
    <xf numFmtId="0" fontId="21" fillId="0" borderId="0" xfId="0" applyFont="1" applyFill="1">
      <alignment vertical="center"/>
    </xf>
    <xf numFmtId="0" fontId="23" fillId="0" borderId="0" xfId="0" applyFont="1" applyFill="1" applyAlignment="1"/>
    <xf numFmtId="0" fontId="24" fillId="0" borderId="0" xfId="0" applyFont="1" applyFill="1" applyAlignment="1">
      <alignment vertical="center"/>
    </xf>
    <xf numFmtId="0" fontId="23" fillId="0" borderId="0" xfId="0" applyFont="1" applyFill="1">
      <alignment vertical="center"/>
    </xf>
    <xf numFmtId="0" fontId="19"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2" fillId="0" borderId="0" xfId="0" applyFont="1" applyFill="1" applyAlignment="1">
      <alignment vertical="center"/>
    </xf>
    <xf numFmtId="177" fontId="2" fillId="0" borderId="14" xfId="0" applyNumberFormat="1" applyFont="1" applyBorder="1" applyAlignment="1">
      <alignment horizontal="center" vertical="center"/>
    </xf>
    <xf numFmtId="0" fontId="2" fillId="3" borderId="0" xfId="0" applyFont="1" applyFill="1" applyBorder="1" applyAlignment="1">
      <alignment horizontal="left" vertical="center" wrapText="1"/>
    </xf>
    <xf numFmtId="0" fontId="7" fillId="2" borderId="11" xfId="0" applyFont="1" applyFill="1" applyBorder="1" applyAlignment="1">
      <alignment horizontal="center" vertical="center"/>
    </xf>
    <xf numFmtId="0" fontId="9" fillId="4" borderId="1" xfId="0" applyFont="1" applyFill="1" applyBorder="1" applyAlignment="1">
      <alignment horizontal="center" vertical="center" wrapText="1"/>
    </xf>
    <xf numFmtId="0" fontId="7" fillId="4" borderId="0" xfId="0" applyFont="1" applyFill="1" applyBorder="1" applyAlignment="1">
      <alignment horizontal="left" vertical="center" wrapText="1"/>
    </xf>
    <xf numFmtId="179" fontId="2" fillId="0" borderId="0" xfId="0" applyNumberFormat="1" applyFont="1">
      <alignment vertical="center"/>
    </xf>
    <xf numFmtId="0" fontId="2" fillId="0" borderId="0" xfId="0" applyNumberFormat="1" applyFont="1" applyAlignment="1">
      <alignment horizontal="right" vertical="center"/>
    </xf>
    <xf numFmtId="177" fontId="3" fillId="0" borderId="1" xfId="0" applyNumberFormat="1" applyFont="1" applyFill="1" applyBorder="1" applyAlignment="1">
      <alignment horizontal="center" vertical="center"/>
    </xf>
    <xf numFmtId="0" fontId="19" fillId="0" borderId="0" xfId="0" applyFont="1" applyFill="1" applyBorder="1">
      <alignment vertical="center"/>
    </xf>
    <xf numFmtId="0" fontId="7" fillId="0" borderId="0" xfId="0" applyFont="1" applyFill="1" applyBorder="1">
      <alignment vertical="center"/>
    </xf>
    <xf numFmtId="0" fontId="18" fillId="0" borderId="0" xfId="0" applyFont="1" applyFill="1" applyBorder="1" applyAlignment="1">
      <alignment vertical="center"/>
    </xf>
    <xf numFmtId="0" fontId="10" fillId="0" borderId="0" xfId="0" applyFont="1" applyFill="1" applyBorder="1" applyAlignment="1">
      <alignment vertical="center"/>
    </xf>
    <xf numFmtId="0" fontId="27" fillId="0" borderId="0" xfId="0" applyFont="1" applyFill="1" applyBorder="1">
      <alignment vertical="center"/>
    </xf>
    <xf numFmtId="0" fontId="27" fillId="0" borderId="0" xfId="0" applyFont="1" applyFill="1" applyBorder="1" applyAlignment="1">
      <alignment horizontal="left"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7" fillId="3" borderId="18" xfId="0" applyFont="1" applyFill="1" applyBorder="1">
      <alignment vertical="center"/>
    </xf>
    <xf numFmtId="0" fontId="7" fillId="3" borderId="18" xfId="0" applyFont="1" applyFill="1" applyBorder="1" applyAlignment="1"/>
    <xf numFmtId="0" fontId="2" fillId="0" borderId="19" xfId="0" applyFont="1" applyFill="1" applyBorder="1">
      <alignment vertical="center"/>
    </xf>
    <xf numFmtId="0" fontId="28" fillId="3" borderId="0" xfId="0" applyFont="1" applyFill="1" applyBorder="1">
      <alignment vertical="center"/>
    </xf>
    <xf numFmtId="0" fontId="29" fillId="3" borderId="0" xfId="0" applyFont="1" applyFill="1" applyBorder="1">
      <alignment vertical="center"/>
    </xf>
    <xf numFmtId="0" fontId="27" fillId="0" borderId="0" xfId="0" applyFont="1" applyFill="1" applyBorder="1" applyAlignment="1">
      <alignment vertical="center"/>
    </xf>
    <xf numFmtId="0" fontId="9" fillId="0" borderId="0" xfId="0" applyFont="1" applyFill="1" applyBorder="1" applyAlignment="1">
      <alignment vertical="center" wrapText="1"/>
    </xf>
    <xf numFmtId="176" fontId="19" fillId="0" borderId="1" xfId="0" applyNumberFormat="1" applyFont="1" applyFill="1" applyBorder="1" applyAlignment="1">
      <alignment horizontal="center" vertical="center" shrinkToFit="1"/>
    </xf>
    <xf numFmtId="176" fontId="7" fillId="0" borderId="14" xfId="0" applyNumberFormat="1" applyFont="1" applyBorder="1" applyAlignment="1">
      <alignment horizontal="center" vertical="center" shrinkToFit="1"/>
    </xf>
    <xf numFmtId="0" fontId="4" fillId="2" borderId="1" xfId="0" applyFont="1" applyFill="1" applyBorder="1" applyAlignment="1">
      <alignment horizontal="center" vertical="center" wrapText="1"/>
    </xf>
    <xf numFmtId="0" fontId="4" fillId="0" borderId="16" xfId="0" applyFont="1" applyBorder="1" applyAlignment="1">
      <alignment horizontal="left" vertical="center"/>
    </xf>
    <xf numFmtId="0" fontId="5" fillId="0" borderId="16" xfId="0" applyFont="1" applyBorder="1" applyAlignment="1">
      <alignment horizontal="center" vertical="center"/>
    </xf>
    <xf numFmtId="0" fontId="4" fillId="0" borderId="1" xfId="0" applyFont="1" applyBorder="1">
      <alignment vertical="center"/>
    </xf>
    <xf numFmtId="0" fontId="5" fillId="0" borderId="1" xfId="0" applyFont="1" applyBorder="1" applyAlignment="1">
      <alignment vertical="center" wrapText="1"/>
    </xf>
    <xf numFmtId="0" fontId="5" fillId="0" borderId="16" xfId="0" applyFont="1" applyBorder="1" applyAlignment="1">
      <alignment vertical="center" wrapText="1"/>
    </xf>
    <xf numFmtId="0" fontId="5" fillId="0" borderId="1" xfId="0" applyFont="1" applyBorder="1" applyAlignment="1">
      <alignment horizontal="left" vertical="center" wrapText="1"/>
    </xf>
    <xf numFmtId="0" fontId="0" fillId="0" borderId="0" xfId="0" applyAlignment="1">
      <alignment vertical="center" shrinkToFit="1"/>
    </xf>
    <xf numFmtId="49" fontId="2" fillId="0" borderId="0" xfId="0" applyNumberFormat="1" applyFont="1" applyBorder="1" applyAlignment="1">
      <alignment horizontal="left" vertical="center"/>
    </xf>
    <xf numFmtId="0" fontId="0" fillId="2" borderId="0" xfId="0" applyFill="1" applyAlignment="1">
      <alignment vertical="center" shrinkToFit="1"/>
    </xf>
    <xf numFmtId="0" fontId="0" fillId="2" borderId="1" xfId="0" applyFill="1" applyBorder="1" applyAlignment="1">
      <alignment horizontal="center" vertical="center" shrinkToFit="1"/>
    </xf>
    <xf numFmtId="181" fontId="0" fillId="7" borderId="32" xfId="0" applyNumberFormat="1" applyFill="1" applyBorder="1" applyAlignment="1">
      <alignment vertical="center" shrinkToFit="1"/>
    </xf>
    <xf numFmtId="181" fontId="0" fillId="7" borderId="1" xfId="0" applyNumberFormat="1" applyFill="1" applyBorder="1" applyAlignment="1">
      <alignment vertical="center" shrinkToFit="1"/>
    </xf>
    <xf numFmtId="181" fontId="0" fillId="7" borderId="33" xfId="0" applyNumberFormat="1" applyFill="1" applyBorder="1" applyAlignment="1">
      <alignment vertical="center" shrinkToFit="1"/>
    </xf>
    <xf numFmtId="181" fontId="0" fillId="7" borderId="14" xfId="0" applyNumberFormat="1" applyFill="1" applyBorder="1" applyAlignment="1">
      <alignment vertical="center" shrinkToFit="1"/>
    </xf>
    <xf numFmtId="181" fontId="0" fillId="7" borderId="12" xfId="0" applyNumberFormat="1" applyFill="1" applyBorder="1" applyAlignment="1">
      <alignment vertical="center" shrinkToFit="1"/>
    </xf>
    <xf numFmtId="182" fontId="0" fillId="7" borderId="32" xfId="0" applyNumberFormat="1" applyFill="1" applyBorder="1" applyAlignment="1">
      <alignment vertical="center" shrinkToFit="1"/>
    </xf>
    <xf numFmtId="182" fontId="0" fillId="7" borderId="1" xfId="0" applyNumberFormat="1" applyFill="1" applyBorder="1" applyAlignment="1">
      <alignment vertical="center" shrinkToFit="1"/>
    </xf>
    <xf numFmtId="182" fontId="0" fillId="7" borderId="33" xfId="0" applyNumberFormat="1" applyFill="1" applyBorder="1" applyAlignment="1">
      <alignment vertical="center" shrinkToFit="1"/>
    </xf>
    <xf numFmtId="182" fontId="0" fillId="7" borderId="14" xfId="0" applyNumberFormat="1" applyFill="1" applyBorder="1" applyAlignment="1">
      <alignment vertical="center" shrinkToFit="1"/>
    </xf>
    <xf numFmtId="182" fontId="0" fillId="7" borderId="12" xfId="0" applyNumberFormat="1" applyFill="1" applyBorder="1" applyAlignment="1">
      <alignment vertical="center" shrinkToFit="1"/>
    </xf>
    <xf numFmtId="183" fontId="0" fillId="7" borderId="32" xfId="0" applyNumberFormat="1" applyFill="1" applyBorder="1" applyAlignment="1">
      <alignment vertical="center" shrinkToFit="1"/>
    </xf>
    <xf numFmtId="183" fontId="0" fillId="7" borderId="1" xfId="0" applyNumberFormat="1" applyFill="1" applyBorder="1" applyAlignment="1">
      <alignment vertical="center" shrinkToFit="1"/>
    </xf>
    <xf numFmtId="183" fontId="0" fillId="7" borderId="33" xfId="0" applyNumberFormat="1" applyFill="1" applyBorder="1" applyAlignment="1">
      <alignment vertical="center" shrinkToFit="1"/>
    </xf>
    <xf numFmtId="183" fontId="0" fillId="7" borderId="14" xfId="0" applyNumberFormat="1" applyFill="1" applyBorder="1" applyAlignment="1">
      <alignment vertical="center" shrinkToFit="1"/>
    </xf>
    <xf numFmtId="183" fontId="0" fillId="7" borderId="12" xfId="0" applyNumberFormat="1" applyFill="1" applyBorder="1" applyAlignment="1">
      <alignment vertical="center" shrinkToFit="1"/>
    </xf>
    <xf numFmtId="184" fontId="0" fillId="7" borderId="32" xfId="0" applyNumberFormat="1" applyFill="1" applyBorder="1" applyAlignment="1">
      <alignment vertical="center" shrinkToFit="1"/>
    </xf>
    <xf numFmtId="184" fontId="0" fillId="7" borderId="1" xfId="0" applyNumberFormat="1" applyFill="1" applyBorder="1" applyAlignment="1">
      <alignment vertical="center" shrinkToFit="1"/>
    </xf>
    <xf numFmtId="184" fontId="0" fillId="7" borderId="33" xfId="0" applyNumberFormat="1" applyFill="1" applyBorder="1" applyAlignment="1">
      <alignment vertical="center" shrinkToFit="1"/>
    </xf>
    <xf numFmtId="184" fontId="0" fillId="7" borderId="14" xfId="0" applyNumberFormat="1" applyFill="1" applyBorder="1" applyAlignment="1">
      <alignment vertical="center" shrinkToFit="1"/>
    </xf>
    <xf numFmtId="184" fontId="0" fillId="7" borderId="12" xfId="0" applyNumberFormat="1" applyFill="1" applyBorder="1" applyAlignment="1">
      <alignment vertical="center" shrinkToFit="1"/>
    </xf>
    <xf numFmtId="185" fontId="0" fillId="7" borderId="32" xfId="0" applyNumberFormat="1" applyFill="1" applyBorder="1" applyAlignment="1">
      <alignment vertical="center" shrinkToFit="1"/>
    </xf>
    <xf numFmtId="185" fontId="0" fillId="7" borderId="1" xfId="0" applyNumberFormat="1" applyFill="1" applyBorder="1" applyAlignment="1">
      <alignment vertical="center" shrinkToFit="1"/>
    </xf>
    <xf numFmtId="185" fontId="0" fillId="7" borderId="33" xfId="0" applyNumberFormat="1" applyFill="1" applyBorder="1" applyAlignment="1">
      <alignment vertical="center" shrinkToFit="1"/>
    </xf>
    <xf numFmtId="185" fontId="0" fillId="7" borderId="14" xfId="0" applyNumberFormat="1" applyFill="1" applyBorder="1" applyAlignment="1">
      <alignment vertical="center" shrinkToFit="1"/>
    </xf>
    <xf numFmtId="185" fontId="0" fillId="7" borderId="12" xfId="0" applyNumberFormat="1" applyFill="1" applyBorder="1" applyAlignment="1">
      <alignment vertical="center" shrinkToFit="1"/>
    </xf>
    <xf numFmtId="181" fontId="0" fillId="7" borderId="34" xfId="0" applyNumberFormat="1" applyFill="1" applyBorder="1" applyAlignment="1">
      <alignment vertical="center" shrinkToFit="1"/>
    </xf>
    <xf numFmtId="181" fontId="0" fillId="7" borderId="35" xfId="0" applyNumberFormat="1" applyFill="1" applyBorder="1" applyAlignment="1">
      <alignment vertical="center" shrinkToFit="1"/>
    </xf>
    <xf numFmtId="181" fontId="0" fillId="7" borderId="36" xfId="0" applyNumberFormat="1" applyFill="1" applyBorder="1" applyAlignment="1">
      <alignment vertical="center" shrinkToFit="1"/>
    </xf>
    <xf numFmtId="181" fontId="0" fillId="7" borderId="37" xfId="0" applyNumberFormat="1" applyFill="1" applyBorder="1" applyAlignment="1">
      <alignment vertical="center" shrinkToFit="1"/>
    </xf>
    <xf numFmtId="181" fontId="0" fillId="7" borderId="38" xfId="0" applyNumberFormat="1" applyFill="1" applyBorder="1" applyAlignment="1">
      <alignment vertical="center" shrinkToFit="1"/>
    </xf>
    <xf numFmtId="186" fontId="0" fillId="7" borderId="32" xfId="0" applyNumberFormat="1" applyFill="1" applyBorder="1" applyAlignment="1">
      <alignment vertical="center" shrinkToFit="1"/>
    </xf>
    <xf numFmtId="186" fontId="0" fillId="7" borderId="1" xfId="0" applyNumberFormat="1" applyFill="1" applyBorder="1" applyAlignment="1">
      <alignment vertical="center" shrinkToFit="1"/>
    </xf>
    <xf numFmtId="186" fontId="0" fillId="7" borderId="33" xfId="0" applyNumberFormat="1" applyFill="1" applyBorder="1" applyAlignment="1">
      <alignment vertical="center" shrinkToFit="1"/>
    </xf>
    <xf numFmtId="186" fontId="0" fillId="7" borderId="14" xfId="0" applyNumberFormat="1" applyFill="1" applyBorder="1" applyAlignment="1">
      <alignment vertical="center" shrinkToFit="1"/>
    </xf>
    <xf numFmtId="186" fontId="0" fillId="7" borderId="12" xfId="0" applyNumberFormat="1" applyFill="1" applyBorder="1" applyAlignment="1">
      <alignment vertical="center" shrinkToFit="1"/>
    </xf>
    <xf numFmtId="0" fontId="0" fillId="7" borderId="1" xfId="0" applyFill="1" applyBorder="1" applyAlignment="1">
      <alignment vertical="center" shrinkToFit="1"/>
    </xf>
    <xf numFmtId="0" fontId="0" fillId="2" borderId="3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7" borderId="32" xfId="0" applyFill="1" applyBorder="1" applyAlignment="1">
      <alignment vertical="center" shrinkToFit="1"/>
    </xf>
    <xf numFmtId="0" fontId="0" fillId="7" borderId="33" xfId="0" applyFill="1" applyBorder="1" applyAlignment="1">
      <alignment vertical="center" shrinkToFit="1"/>
    </xf>
    <xf numFmtId="0" fontId="0" fillId="7" borderId="14" xfId="0" applyFill="1" applyBorder="1" applyAlignment="1">
      <alignment vertical="center" shrinkToFit="1"/>
    </xf>
    <xf numFmtId="0" fontId="0" fillId="7" borderId="12" xfId="0" applyFill="1" applyBorder="1" applyAlignment="1">
      <alignment vertical="center" shrinkToFit="1"/>
    </xf>
    <xf numFmtId="0" fontId="0" fillId="8" borderId="1" xfId="0" applyFill="1" applyBorder="1" applyAlignment="1">
      <alignment vertical="center" shrinkToFit="1"/>
    </xf>
    <xf numFmtId="0" fontId="0" fillId="7" borderId="15" xfId="0" applyFill="1" applyBorder="1" applyAlignment="1">
      <alignment vertical="center" shrinkToFit="1"/>
    </xf>
    <xf numFmtId="181" fontId="0" fillId="8" borderId="32" xfId="0" applyNumberFormat="1" applyFill="1" applyBorder="1" applyAlignment="1">
      <alignment vertical="center" shrinkToFit="1"/>
    </xf>
    <xf numFmtId="181" fontId="0" fillId="8" borderId="1" xfId="0" applyNumberFormat="1" applyFill="1" applyBorder="1" applyAlignment="1">
      <alignment vertical="center" shrinkToFit="1"/>
    </xf>
    <xf numFmtId="181" fontId="0" fillId="8" borderId="33" xfId="0" applyNumberFormat="1" applyFill="1" applyBorder="1" applyAlignment="1">
      <alignment vertical="center" shrinkToFit="1"/>
    </xf>
    <xf numFmtId="181" fontId="0" fillId="8" borderId="14" xfId="0" applyNumberFormat="1" applyFill="1" applyBorder="1" applyAlignment="1">
      <alignment vertical="center" shrinkToFit="1"/>
    </xf>
    <xf numFmtId="0" fontId="34" fillId="0" borderId="0" xfId="0" applyFont="1">
      <alignment vertical="center"/>
    </xf>
    <xf numFmtId="0" fontId="32" fillId="0" borderId="0" xfId="0" applyFont="1">
      <alignment vertical="center"/>
    </xf>
    <xf numFmtId="0" fontId="31" fillId="4" borderId="1" xfId="0" applyFont="1" applyFill="1" applyBorder="1" applyAlignment="1">
      <alignment horizontal="center" vertical="center" shrinkToFit="1"/>
    </xf>
    <xf numFmtId="0" fontId="35"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34" fillId="4" borderId="0" xfId="0" applyFont="1" applyFill="1">
      <alignment vertical="center"/>
    </xf>
    <xf numFmtId="0" fontId="34" fillId="4" borderId="1" xfId="0" applyFont="1" applyFill="1" applyBorder="1" applyAlignment="1">
      <alignment horizontal="left" vertical="center"/>
    </xf>
    <xf numFmtId="0" fontId="34" fillId="4" borderId="1" xfId="0" applyFont="1" applyFill="1" applyBorder="1" applyAlignment="1">
      <alignment horizontal="left" vertical="center" wrapText="1"/>
    </xf>
    <xf numFmtId="0" fontId="34" fillId="4" borderId="1" xfId="0" applyFont="1" applyFill="1" applyBorder="1">
      <alignment vertical="center"/>
    </xf>
    <xf numFmtId="0" fontId="34" fillId="4" borderId="15" xfId="0" applyFont="1" applyFill="1" applyBorder="1">
      <alignment vertical="center"/>
    </xf>
    <xf numFmtId="0" fontId="34" fillId="4" borderId="12" xfId="0" applyFont="1" applyFill="1" applyBorder="1">
      <alignment vertical="center"/>
    </xf>
    <xf numFmtId="0" fontId="34" fillId="4" borderId="28" xfId="0" applyNumberFormat="1" applyFont="1" applyFill="1" applyBorder="1">
      <alignment vertical="center"/>
    </xf>
    <xf numFmtId="0" fontId="34" fillId="4" borderId="16" xfId="0" applyFont="1" applyFill="1" applyBorder="1">
      <alignment vertical="center"/>
    </xf>
    <xf numFmtId="0" fontId="34" fillId="4" borderId="1" xfId="0" applyFont="1" applyFill="1" applyBorder="1" applyAlignment="1">
      <alignment vertical="center" wrapText="1"/>
    </xf>
    <xf numFmtId="177" fontId="34" fillId="4" borderId="1" xfId="0" applyNumberFormat="1" applyFont="1" applyFill="1" applyBorder="1" applyAlignment="1">
      <alignment vertical="center" wrapText="1"/>
    </xf>
    <xf numFmtId="177" fontId="34" fillId="4" borderId="1" xfId="0" applyNumberFormat="1" applyFont="1" applyFill="1" applyBorder="1">
      <alignment vertical="center"/>
    </xf>
    <xf numFmtId="0" fontId="34" fillId="4" borderId="1" xfId="0" applyNumberFormat="1" applyFont="1" applyFill="1" applyBorder="1">
      <alignment vertical="center"/>
    </xf>
    <xf numFmtId="0" fontId="34" fillId="4" borderId="0" xfId="0" applyNumberFormat="1" applyFont="1" applyFill="1">
      <alignment vertical="center"/>
    </xf>
    <xf numFmtId="0" fontId="32" fillId="4" borderId="0" xfId="0" applyFont="1" applyFill="1" applyAlignment="1">
      <alignment horizontal="center" vertical="center"/>
    </xf>
    <xf numFmtId="0" fontId="32" fillId="4" borderId="0" xfId="0" applyFont="1" applyFill="1" applyAlignment="1">
      <alignment vertical="center" wrapText="1"/>
    </xf>
    <xf numFmtId="0" fontId="34" fillId="4" borderId="0" xfId="0" applyFont="1" applyFill="1" applyAlignment="1">
      <alignment vertical="center" wrapText="1"/>
    </xf>
    <xf numFmtId="0" fontId="36" fillId="4" borderId="1" xfId="0" applyFont="1" applyFill="1" applyBorder="1" applyAlignment="1">
      <alignment vertical="center" wrapText="1"/>
    </xf>
    <xf numFmtId="0" fontId="32" fillId="4" borderId="0" xfId="0" applyFont="1" applyFill="1">
      <alignment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178" fontId="3" fillId="0" borderId="0" xfId="0" applyNumberFormat="1" applyFont="1" applyBorder="1" applyAlignment="1">
      <alignment horizontal="right" vertical="center"/>
    </xf>
    <xf numFmtId="0" fontId="16" fillId="6" borderId="13" xfId="0" applyFont="1" applyFill="1" applyBorder="1" applyAlignment="1">
      <alignment horizontal="center" vertical="center"/>
    </xf>
    <xf numFmtId="0" fontId="2" fillId="3" borderId="0" xfId="0" applyFont="1" applyFill="1" applyBorder="1" applyAlignment="1">
      <alignment horizontal="left"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4" borderId="26" xfId="0" applyFont="1" applyFill="1" applyBorder="1" applyAlignment="1">
      <alignment horizontal="center" wrapText="1"/>
    </xf>
    <xf numFmtId="0" fontId="2" fillId="4" borderId="0" xfId="0" applyFont="1" applyFill="1" applyBorder="1" applyAlignment="1">
      <alignment horizont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vertical="top"/>
    </xf>
    <xf numFmtId="0" fontId="2" fillId="4" borderId="10" xfId="0" applyFont="1" applyFill="1" applyBorder="1" applyAlignment="1">
      <alignment horizontal="center" vertical="top"/>
    </xf>
    <xf numFmtId="0" fontId="2" fillId="4" borderId="11" xfId="0" applyFont="1" applyFill="1" applyBorder="1" applyAlignment="1">
      <alignment horizontal="center" vertical="top"/>
    </xf>
    <xf numFmtId="0" fontId="3" fillId="2" borderId="2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8" fillId="3" borderId="21" xfId="0" applyFont="1" applyFill="1" applyBorder="1" applyAlignment="1">
      <alignment horizontal="left" vertical="center"/>
    </xf>
    <xf numFmtId="0" fontId="18" fillId="3" borderId="0" xfId="0" applyFont="1" applyFill="1" applyBorder="1" applyAlignment="1">
      <alignment horizontal="left" vertical="center"/>
    </xf>
    <xf numFmtId="0" fontId="18" fillId="3" borderId="22" xfId="0" applyFont="1" applyFill="1" applyBorder="1" applyAlignment="1">
      <alignment horizontal="left" vertical="center"/>
    </xf>
    <xf numFmtId="0" fontId="2" fillId="3" borderId="21" xfId="0" applyFont="1" applyFill="1" applyBorder="1" applyAlignment="1">
      <alignment horizontal="left" vertical="center"/>
    </xf>
    <xf numFmtId="0" fontId="2" fillId="3" borderId="0" xfId="0" applyFont="1" applyFill="1" applyBorder="1" applyAlignment="1">
      <alignment horizontal="left" vertical="center"/>
    </xf>
    <xf numFmtId="0" fontId="2" fillId="3" borderId="22" xfId="0" applyFont="1" applyFill="1" applyBorder="1" applyAlignment="1">
      <alignment horizontal="left"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13" xfId="0" applyFont="1" applyFill="1" applyBorder="1" applyAlignment="1">
      <alignment horizontal="center" vertical="center"/>
    </xf>
    <xf numFmtId="0" fontId="15" fillId="6" borderId="14"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2" borderId="1" xfId="0" applyFont="1" applyFill="1" applyBorder="1" applyAlignment="1">
      <alignment horizontal="center" vertical="center" wrapText="1"/>
    </xf>
    <xf numFmtId="177" fontId="2" fillId="0" borderId="12" xfId="0" applyNumberFormat="1" applyFont="1" applyBorder="1" applyAlignment="1">
      <alignment horizontal="center" vertical="center"/>
    </xf>
    <xf numFmtId="177" fontId="2" fillId="0" borderId="14" xfId="0" applyNumberFormat="1" applyFont="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8" fillId="3" borderId="23" xfId="0" applyFont="1" applyFill="1" applyBorder="1" applyAlignment="1">
      <alignment horizontal="left" vertical="top" wrapText="1"/>
    </xf>
    <xf numFmtId="0" fontId="8" fillId="3" borderId="24" xfId="0" applyFont="1" applyFill="1" applyBorder="1" applyAlignment="1">
      <alignment horizontal="left" vertical="top" wrapText="1"/>
    </xf>
    <xf numFmtId="0" fontId="8" fillId="3" borderId="25" xfId="0" applyFont="1" applyFill="1" applyBorder="1" applyAlignment="1">
      <alignment horizontal="left" vertical="top"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176" fontId="7" fillId="0" borderId="1" xfId="0" applyNumberFormat="1" applyFont="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4" xfId="0" applyFont="1" applyFill="1" applyBorder="1" applyAlignment="1">
      <alignment horizontal="center" vertical="center"/>
    </xf>
    <xf numFmtId="0" fontId="14" fillId="5" borderId="25"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0" borderId="0" xfId="0" applyFont="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8"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6" fillId="6"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4" borderId="12" xfId="0" applyFont="1" applyFill="1" applyBorder="1" applyAlignment="1">
      <alignment horizontal="center" vertical="center"/>
    </xf>
    <xf numFmtId="0" fontId="25" fillId="0" borderId="0" xfId="0" applyFont="1" applyFill="1" applyAlignment="1">
      <alignment horizontal="center" vertical="center"/>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 fillId="3" borderId="23"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6" fillId="0" borderId="0" xfId="0" applyFont="1" applyBorder="1" applyAlignment="1">
      <alignment horizontal="right" vertical="top"/>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2" borderId="12" xfId="0" applyFont="1" applyFill="1" applyBorder="1" applyAlignment="1">
      <alignment horizontal="left" vertical="center" wrapText="1"/>
    </xf>
    <xf numFmtId="0" fontId="5" fillId="2" borderId="13" xfId="0" applyFont="1" applyFill="1" applyBorder="1" applyAlignment="1">
      <alignment horizontal="left" vertical="center" wrapText="1"/>
    </xf>
    <xf numFmtId="49" fontId="0" fillId="7" borderId="1" xfId="0" applyNumberFormat="1" applyFill="1" applyBorder="1" applyAlignment="1">
      <alignment horizontal="left" vertical="center" shrinkToFit="1"/>
    </xf>
    <xf numFmtId="0" fontId="0" fillId="7" borderId="1" xfId="0" applyFill="1" applyBorder="1" applyAlignment="1">
      <alignment horizontal="left" vertical="center" shrinkToFit="1"/>
    </xf>
    <xf numFmtId="0" fontId="0" fillId="8" borderId="1" xfId="0" applyFill="1" applyBorder="1" applyAlignment="1">
      <alignment horizontal="left" vertical="center" shrinkToFit="1"/>
    </xf>
    <xf numFmtId="0" fontId="0" fillId="2" borderId="30"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3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6" xfId="0" applyFill="1" applyBorder="1" applyAlignment="1">
      <alignment horizontal="center" vertical="center" shrinkToFi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0" xfId="0" applyAlignment="1">
      <alignment vertical="center" shrinkToFit="1"/>
    </xf>
    <xf numFmtId="0" fontId="0" fillId="0" borderId="26" xfId="0" applyBorder="1" applyAlignment="1">
      <alignment vertical="center" shrinkToFit="1"/>
    </xf>
    <xf numFmtId="0" fontId="0" fillId="0" borderId="0" xfId="0" applyBorder="1" applyAlignment="1">
      <alignment vertical="center" shrinkToFit="1"/>
    </xf>
    <xf numFmtId="0" fontId="0" fillId="2" borderId="47" xfId="0" applyFill="1" applyBorder="1" applyAlignment="1">
      <alignment vertical="center" shrinkToFit="1"/>
    </xf>
    <xf numFmtId="0" fontId="0" fillId="2" borderId="13" xfId="0" applyFill="1" applyBorder="1" applyAlignment="1">
      <alignment vertical="center" shrinkToFit="1"/>
    </xf>
    <xf numFmtId="0" fontId="0" fillId="2" borderId="48" xfId="0" applyFill="1" applyBorder="1" applyAlignment="1">
      <alignment vertical="center" shrinkToFit="1"/>
    </xf>
    <xf numFmtId="179" fontId="0" fillId="7" borderId="2" xfId="0" applyNumberFormat="1" applyFill="1" applyBorder="1" applyAlignment="1">
      <alignment horizontal="center" vertical="center" shrinkToFit="1"/>
    </xf>
    <xf numFmtId="179" fontId="0" fillId="7" borderId="4" xfId="0" applyNumberFormat="1" applyFill="1" applyBorder="1" applyAlignment="1">
      <alignment horizontal="center" vertical="center" shrinkToFit="1"/>
    </xf>
    <xf numFmtId="180" fontId="0" fillId="8" borderId="44" xfId="0" applyNumberFormat="1" applyFill="1" applyBorder="1" applyAlignment="1">
      <alignment horizontal="center" vertical="center" shrinkToFit="1"/>
    </xf>
    <xf numFmtId="180" fontId="0" fillId="8" borderId="45" xfId="0" applyNumberFormat="1" applyFill="1" applyBorder="1" applyAlignment="1">
      <alignment horizontal="center" vertical="center" shrinkToFit="1"/>
    </xf>
    <xf numFmtId="180" fontId="0" fillId="8" borderId="46" xfId="0" applyNumberFormat="1" applyFill="1" applyBorder="1" applyAlignment="1">
      <alignment horizontal="center" vertical="center" shrinkToFit="1"/>
    </xf>
    <xf numFmtId="0" fontId="0" fillId="0" borderId="0" xfId="0" applyAlignment="1">
      <alignment horizontal="left" vertical="center" shrinkToFit="1"/>
    </xf>
    <xf numFmtId="0" fontId="34" fillId="0" borderId="0" xfId="0" applyFont="1" applyFill="1">
      <alignment vertical="center"/>
    </xf>
  </cellXfs>
  <cellStyles count="1">
    <cellStyle name="標準" xfId="0" builtinId="0"/>
  </cellStyles>
  <dxfs count="19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20000"/>
      <color rgb="FFFF924F"/>
      <color rgb="FFFF6400"/>
      <color rgb="FFDA0000"/>
      <color rgb="FFF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ヘルスアップ通信簿!$D$98</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numRef>
              <c:f>ヘルスアップ通信簿!$B$99:$B$101</c:f>
              <c:numCache>
                <c:formatCode>General</c:formatCode>
                <c:ptCount val="3"/>
                <c:pt idx="0">
                  <c:v>2020</c:v>
                </c:pt>
                <c:pt idx="1">
                  <c:v>2021</c:v>
                </c:pt>
                <c:pt idx="2">
                  <c:v>2022</c:v>
                </c:pt>
              </c:numCache>
            </c:numRef>
          </c:cat>
          <c:val>
            <c:numRef>
              <c:f>ヘルスアップ通信簿!$D$99:$D$101</c:f>
              <c:numCache>
                <c:formatCode>#,##0"円";[Red]\-#,##0"円"</c:formatCode>
                <c:ptCount val="3"/>
                <c:pt idx="0">
                  <c:v>0</c:v>
                </c:pt>
                <c:pt idx="1">
                  <c:v>0</c:v>
                </c:pt>
                <c:pt idx="2">
                  <c:v>0</c:v>
                </c:pt>
              </c:numCache>
            </c:numRef>
          </c:val>
          <c:smooth val="0"/>
          <c:extLst>
            <c:ext xmlns:c16="http://schemas.microsoft.com/office/drawing/2014/chart" uri="{C3380CC4-5D6E-409C-BE32-E72D297353CC}">
              <c16:uniqueId val="{00000001-4F91-4774-9A42-A9D53FDC9B3D}"/>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numRef>
              <c:f>ヘルスアップ通信簿!$B$99:$B$101</c:f>
              <c:numCache>
                <c:formatCode>General</c:formatCode>
                <c:ptCount val="3"/>
                <c:pt idx="0">
                  <c:v>2020</c:v>
                </c:pt>
                <c:pt idx="1">
                  <c:v>2021</c:v>
                </c:pt>
                <c:pt idx="2">
                  <c:v>2022</c:v>
                </c:pt>
              </c:numCache>
            </c:numRef>
          </c:cat>
          <c:val>
            <c:numRef>
              <c:f>ヘルスアップ通信簿!$E$99:$E$101</c:f>
              <c:numCache>
                <c:formatCode>#,##0"円";[Red]\-#,##0"円"</c:formatCode>
                <c:ptCount val="3"/>
                <c:pt idx="0">
                  <c:v>165230.73000000001</c:v>
                </c:pt>
                <c:pt idx="1">
                  <c:v>179068.3</c:v>
                </c:pt>
                <c:pt idx="2">
                  <c:v>0</c:v>
                </c:pt>
              </c:numCache>
            </c:numRef>
          </c:val>
          <c:smooth val="0"/>
          <c:extLst>
            <c:ext xmlns:c16="http://schemas.microsoft.com/office/drawing/2014/chart" uri="{C3380CC4-5D6E-409C-BE32-E72D297353CC}">
              <c16:uniqueId val="{00000002-4F91-4774-9A42-A9D53FDC9B3D}"/>
            </c:ext>
          </c:extLst>
        </c:ser>
        <c:ser>
          <c:idx val="3"/>
          <c:order val="3"/>
          <c:tx>
            <c:v>同業態全国平均</c:v>
          </c:tx>
          <c:spPr>
            <a:ln w="28575" cap="sq">
              <a:solidFill>
                <a:schemeClr val="accent4"/>
              </a:solidFill>
              <a:miter lim="800000"/>
            </a:ln>
            <a:effectLst/>
          </c:spPr>
          <c:marker>
            <c:symbol val="star"/>
            <c:size val="5"/>
            <c:spPr>
              <a:solidFill>
                <a:schemeClr val="accent4"/>
              </a:solidFill>
              <a:ln w="9525">
                <a:solidFill>
                  <a:schemeClr val="accent4"/>
                </a:solidFill>
              </a:ln>
              <a:effectLst/>
            </c:spPr>
          </c:marker>
          <c:cat>
            <c:numRef>
              <c:f>ヘルスアップ通信簿!$B$99:$B$101</c:f>
              <c:numCache>
                <c:formatCode>General</c:formatCode>
                <c:ptCount val="3"/>
                <c:pt idx="0">
                  <c:v>2020</c:v>
                </c:pt>
                <c:pt idx="1">
                  <c:v>2021</c:v>
                </c:pt>
                <c:pt idx="2">
                  <c:v>2022</c:v>
                </c:pt>
              </c:numCache>
            </c:numRef>
          </c:cat>
          <c:val>
            <c:numRef>
              <c:f>ヘルスアップ通信簿!$F$99:$F$101</c:f>
              <c:numCache>
                <c:formatCode>#,##0"円";[Red]\-#,##0"円"</c:formatCode>
                <c:ptCount val="3"/>
                <c:pt idx="0">
                  <c:v>0</c:v>
                </c:pt>
                <c:pt idx="1">
                  <c:v>0</c:v>
                </c:pt>
                <c:pt idx="2">
                  <c:v>0</c:v>
                </c:pt>
              </c:numCache>
            </c:numRef>
          </c:val>
          <c:smooth val="0"/>
          <c:extLst>
            <c:ext xmlns:c16="http://schemas.microsoft.com/office/drawing/2014/chart" uri="{C3380CC4-5D6E-409C-BE32-E72D297353CC}">
              <c16:uniqueId val="{00000004-4F91-4774-9A42-A9D53FDC9B3D}"/>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ヘルスアップ通信簿!$C$98</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ヘルスアップ通信簿!$B$99:$B$101</c15:sqref>
                        </c15:formulaRef>
                      </c:ext>
                    </c:extLst>
                    <c:numCache>
                      <c:formatCode>General</c:formatCode>
                      <c:ptCount val="3"/>
                      <c:pt idx="0">
                        <c:v>2020</c:v>
                      </c:pt>
                      <c:pt idx="1">
                        <c:v>2021</c:v>
                      </c:pt>
                      <c:pt idx="2">
                        <c:v>2022</c:v>
                      </c:pt>
                    </c:numCache>
                  </c:numRef>
                </c:cat>
                <c:val>
                  <c:numRef>
                    <c:extLst>
                      <c:ext uri="{02D57815-91ED-43cb-92C2-25804820EDAC}">
                        <c15:formulaRef>
                          <c15:sqref>ヘルスアップ通信簿!$C$99:$C$101</c15:sqref>
                        </c15:formulaRef>
                      </c:ext>
                    </c:extLst>
                    <c:numCache>
                      <c:formatCode>General</c:formatCode>
                      <c:ptCount val="3"/>
                    </c:numCache>
                  </c:numRef>
                </c:val>
                <c:smooth val="0"/>
                <c:extLst>
                  <c:ext xmlns:c16="http://schemas.microsoft.com/office/drawing/2014/chart" uri="{C3380CC4-5D6E-409C-BE32-E72D297353CC}">
                    <c16:uniqueId val="{00000000-4F91-4774-9A42-A9D53FDC9B3D}"/>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quot;円&quot;;[Red]\-#,##0&quot;円&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ヘルスアップ通信簿!$D$252</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ヘルスアップ通信簿!$A$253:$C$255</c:f>
              <c:strCache>
                <c:ptCount val="3"/>
                <c:pt idx="0">
                  <c:v>2020</c:v>
                </c:pt>
                <c:pt idx="1">
                  <c:v>2021</c:v>
                </c:pt>
                <c:pt idx="2">
                  <c:v>2022</c:v>
                </c:pt>
              </c:strCache>
            </c:strRef>
          </c:cat>
          <c:val>
            <c:numRef>
              <c:f>ヘルスアップ通信簿!$D$253:$D$255</c:f>
              <c:numCache>
                <c:formatCode>0.0%</c:formatCode>
                <c:ptCount val="3"/>
                <c:pt idx="0">
                  <c:v>0</c:v>
                </c:pt>
                <c:pt idx="1">
                  <c:v>0</c:v>
                </c:pt>
                <c:pt idx="2">
                  <c:v>0</c:v>
                </c:pt>
              </c:numCache>
            </c:numRef>
          </c:val>
          <c:smooth val="0"/>
          <c:extLst>
            <c:ext xmlns:c16="http://schemas.microsoft.com/office/drawing/2014/chart" uri="{C3380CC4-5D6E-409C-BE32-E72D297353CC}">
              <c16:uniqueId val="{00000000-9F28-4B5D-BF2F-2D171E984045}"/>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ヘルスアップ通信簿!$A$253:$C$255</c:f>
              <c:strCache>
                <c:ptCount val="3"/>
                <c:pt idx="0">
                  <c:v>2020</c:v>
                </c:pt>
                <c:pt idx="1">
                  <c:v>2021</c:v>
                </c:pt>
                <c:pt idx="2">
                  <c:v>2022</c:v>
                </c:pt>
              </c:strCache>
            </c:strRef>
          </c:cat>
          <c:val>
            <c:numRef>
              <c:f>ヘルスアップ通信簿!$E$253:$E$255</c:f>
              <c:numCache>
                <c:formatCode>0.0%</c:formatCode>
                <c:ptCount val="3"/>
                <c:pt idx="0">
                  <c:v>0.38240000000000002</c:v>
                </c:pt>
                <c:pt idx="1">
                  <c:v>0.37880000000000003</c:v>
                </c:pt>
                <c:pt idx="2">
                  <c:v>0.3896</c:v>
                </c:pt>
              </c:numCache>
            </c:numRef>
          </c:val>
          <c:smooth val="0"/>
          <c:extLst>
            <c:ext xmlns:c16="http://schemas.microsoft.com/office/drawing/2014/chart" uri="{C3380CC4-5D6E-409C-BE32-E72D297353CC}">
              <c16:uniqueId val="{00000001-9F28-4B5D-BF2F-2D171E984045}"/>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ヘルスアップ通信簿!$A$253:$C$255</c:f>
              <c:strCache>
                <c:ptCount val="3"/>
                <c:pt idx="0">
                  <c:v>2020</c:v>
                </c:pt>
                <c:pt idx="1">
                  <c:v>2021</c:v>
                </c:pt>
                <c:pt idx="2">
                  <c:v>2022</c:v>
                </c:pt>
              </c:strCache>
            </c:strRef>
          </c:cat>
          <c:val>
            <c:numRef>
              <c:f>ヘルスアップ通信簿!$F$253:$F$255</c:f>
              <c:numCache>
                <c:formatCode>0.0%</c:formatCode>
                <c:ptCount val="3"/>
                <c:pt idx="0">
                  <c:v>0</c:v>
                </c:pt>
                <c:pt idx="1">
                  <c:v>0</c:v>
                </c:pt>
                <c:pt idx="2">
                  <c:v>0</c:v>
                </c:pt>
              </c:numCache>
            </c:numRef>
          </c:val>
          <c:smooth val="0"/>
          <c:extLst>
            <c:ext xmlns:c16="http://schemas.microsoft.com/office/drawing/2014/chart" uri="{C3380CC4-5D6E-409C-BE32-E72D297353CC}">
              <c16:uniqueId val="{00000002-9F28-4B5D-BF2F-2D171E984045}"/>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ヘルスアップ通信簿!$C$252</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ヘルスアップ通信簿!$A$253:$C$255</c15:sqref>
                        </c15:formulaRef>
                      </c:ext>
                    </c:extLst>
                    <c:strCache>
                      <c:ptCount val="3"/>
                      <c:pt idx="0">
                        <c:v>2020</c:v>
                      </c:pt>
                      <c:pt idx="1">
                        <c:v>2021</c:v>
                      </c:pt>
                      <c:pt idx="2">
                        <c:v>2022</c:v>
                      </c:pt>
                    </c:strCache>
                  </c:strRef>
                </c:cat>
                <c:val>
                  <c:numRef>
                    <c:extLst>
                      <c:ext uri="{02D57815-91ED-43cb-92C2-25804820EDAC}">
                        <c15:formulaRef>
                          <c15:sqref>ヘルスアップ通信簿!$C$253:$C$255</c15:sqref>
                        </c15:formulaRef>
                      </c:ext>
                    </c:extLst>
                    <c:numCache>
                      <c:formatCode>General</c:formatCode>
                      <c:ptCount val="3"/>
                    </c:numCache>
                  </c:numRef>
                </c:val>
                <c:smooth val="0"/>
                <c:extLst>
                  <c:ext xmlns:c16="http://schemas.microsoft.com/office/drawing/2014/chart" uri="{C3380CC4-5D6E-409C-BE32-E72D297353CC}">
                    <c16:uniqueId val="{00000003-9F28-4B5D-BF2F-2D171E984045}"/>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ヘルスアップ通信簿!$D$266</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ヘルスアップ通信簿!$A$267:$C$269</c:f>
              <c:strCache>
                <c:ptCount val="3"/>
                <c:pt idx="0">
                  <c:v>2020</c:v>
                </c:pt>
                <c:pt idx="1">
                  <c:v>2021</c:v>
                </c:pt>
                <c:pt idx="2">
                  <c:v>2022</c:v>
                </c:pt>
              </c:strCache>
            </c:strRef>
          </c:cat>
          <c:val>
            <c:numRef>
              <c:f>ヘルスアップ通信簿!$D$267:$D$269</c:f>
              <c:numCache>
                <c:formatCode>0.0%</c:formatCode>
                <c:ptCount val="3"/>
                <c:pt idx="0">
                  <c:v>0</c:v>
                </c:pt>
                <c:pt idx="1">
                  <c:v>0</c:v>
                </c:pt>
                <c:pt idx="2">
                  <c:v>0</c:v>
                </c:pt>
              </c:numCache>
            </c:numRef>
          </c:val>
          <c:smooth val="0"/>
          <c:extLst>
            <c:ext xmlns:c16="http://schemas.microsoft.com/office/drawing/2014/chart" uri="{C3380CC4-5D6E-409C-BE32-E72D297353CC}">
              <c16:uniqueId val="{00000000-8F23-48F5-B8A4-5DBEE053F4F5}"/>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ヘルスアップ通信簿!$A$267:$C$269</c:f>
              <c:strCache>
                <c:ptCount val="3"/>
                <c:pt idx="0">
                  <c:v>2020</c:v>
                </c:pt>
                <c:pt idx="1">
                  <c:v>2021</c:v>
                </c:pt>
                <c:pt idx="2">
                  <c:v>2022</c:v>
                </c:pt>
              </c:strCache>
            </c:strRef>
          </c:cat>
          <c:val>
            <c:numRef>
              <c:f>ヘルスアップ通信簿!$E$267:$E$269</c:f>
              <c:numCache>
                <c:formatCode>0.0%</c:formatCode>
                <c:ptCount val="3"/>
                <c:pt idx="0">
                  <c:v>0.1527</c:v>
                </c:pt>
                <c:pt idx="1">
                  <c:v>0.1547</c:v>
                </c:pt>
                <c:pt idx="2">
                  <c:v>0.15540000000000001</c:v>
                </c:pt>
              </c:numCache>
            </c:numRef>
          </c:val>
          <c:smooth val="0"/>
          <c:extLst>
            <c:ext xmlns:c16="http://schemas.microsoft.com/office/drawing/2014/chart" uri="{C3380CC4-5D6E-409C-BE32-E72D297353CC}">
              <c16:uniqueId val="{00000001-8F23-48F5-B8A4-5DBEE053F4F5}"/>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ヘルスアップ通信簿!$A$267:$C$269</c:f>
              <c:strCache>
                <c:ptCount val="3"/>
                <c:pt idx="0">
                  <c:v>2020</c:v>
                </c:pt>
                <c:pt idx="1">
                  <c:v>2021</c:v>
                </c:pt>
                <c:pt idx="2">
                  <c:v>2022</c:v>
                </c:pt>
              </c:strCache>
            </c:strRef>
          </c:cat>
          <c:val>
            <c:numRef>
              <c:f>ヘルスアップ通信簿!$F$267:$F$269</c:f>
              <c:numCache>
                <c:formatCode>0.0%</c:formatCode>
                <c:ptCount val="3"/>
                <c:pt idx="0">
                  <c:v>0</c:v>
                </c:pt>
                <c:pt idx="1">
                  <c:v>0</c:v>
                </c:pt>
                <c:pt idx="2">
                  <c:v>0</c:v>
                </c:pt>
              </c:numCache>
            </c:numRef>
          </c:val>
          <c:smooth val="0"/>
          <c:extLst>
            <c:ext xmlns:c16="http://schemas.microsoft.com/office/drawing/2014/chart" uri="{C3380CC4-5D6E-409C-BE32-E72D297353CC}">
              <c16:uniqueId val="{00000002-8F23-48F5-B8A4-5DBEE053F4F5}"/>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ヘルスアップ通信簿!$C$266</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ヘルスアップ通信簿!$A$267:$C$269</c15:sqref>
                        </c15:formulaRef>
                      </c:ext>
                    </c:extLst>
                    <c:strCache>
                      <c:ptCount val="3"/>
                      <c:pt idx="0">
                        <c:v>2020</c:v>
                      </c:pt>
                      <c:pt idx="1">
                        <c:v>2021</c:v>
                      </c:pt>
                      <c:pt idx="2">
                        <c:v>2022</c:v>
                      </c:pt>
                    </c:strCache>
                  </c:strRef>
                </c:cat>
                <c:val>
                  <c:numRef>
                    <c:extLst>
                      <c:ext uri="{02D57815-91ED-43cb-92C2-25804820EDAC}">
                        <c15:formulaRef>
                          <c15:sqref>ヘルスアップ通信簿!$C$267:$C$269</c15:sqref>
                        </c15:formulaRef>
                      </c:ext>
                    </c:extLst>
                    <c:numCache>
                      <c:formatCode>General</c:formatCode>
                      <c:ptCount val="3"/>
                    </c:numCache>
                  </c:numRef>
                </c:val>
                <c:smooth val="0"/>
                <c:extLst>
                  <c:ext xmlns:c16="http://schemas.microsoft.com/office/drawing/2014/chart" uri="{C3380CC4-5D6E-409C-BE32-E72D297353CC}">
                    <c16:uniqueId val="{00000003-8F23-48F5-B8A4-5DBEE053F4F5}"/>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ヘルスアップ通信簿!$D$276</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ヘルスアップ通信簿!$A$277:$C$279</c:f>
              <c:strCache>
                <c:ptCount val="3"/>
                <c:pt idx="0">
                  <c:v>2020</c:v>
                </c:pt>
                <c:pt idx="1">
                  <c:v>2021</c:v>
                </c:pt>
                <c:pt idx="2">
                  <c:v>2022</c:v>
                </c:pt>
              </c:strCache>
            </c:strRef>
          </c:cat>
          <c:val>
            <c:numRef>
              <c:f>ヘルスアップ通信簿!$D$277:$D$279</c:f>
              <c:numCache>
                <c:formatCode>0.0%</c:formatCode>
                <c:ptCount val="3"/>
                <c:pt idx="0">
                  <c:v>0</c:v>
                </c:pt>
                <c:pt idx="1">
                  <c:v>0</c:v>
                </c:pt>
                <c:pt idx="2">
                  <c:v>0</c:v>
                </c:pt>
              </c:numCache>
            </c:numRef>
          </c:val>
          <c:smooth val="0"/>
          <c:extLst>
            <c:ext xmlns:c16="http://schemas.microsoft.com/office/drawing/2014/chart" uri="{C3380CC4-5D6E-409C-BE32-E72D297353CC}">
              <c16:uniqueId val="{00000000-0DD7-49DA-A363-C8E3112256A7}"/>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ヘルスアップ通信簿!$A$277:$C$279</c:f>
              <c:strCache>
                <c:ptCount val="3"/>
                <c:pt idx="0">
                  <c:v>2020</c:v>
                </c:pt>
                <c:pt idx="1">
                  <c:v>2021</c:v>
                </c:pt>
                <c:pt idx="2">
                  <c:v>2022</c:v>
                </c:pt>
              </c:strCache>
            </c:strRef>
          </c:cat>
          <c:val>
            <c:numRef>
              <c:f>ヘルスアップ通信簿!$E$277:$E$279</c:f>
              <c:numCache>
                <c:formatCode>0.0%</c:formatCode>
                <c:ptCount val="3"/>
                <c:pt idx="0">
                  <c:v>0.29409999999999997</c:v>
                </c:pt>
                <c:pt idx="1">
                  <c:v>0.2893</c:v>
                </c:pt>
                <c:pt idx="2">
                  <c:v>0.29520000000000002</c:v>
                </c:pt>
              </c:numCache>
            </c:numRef>
          </c:val>
          <c:smooth val="0"/>
          <c:extLst>
            <c:ext xmlns:c16="http://schemas.microsoft.com/office/drawing/2014/chart" uri="{C3380CC4-5D6E-409C-BE32-E72D297353CC}">
              <c16:uniqueId val="{00000001-0DD7-49DA-A363-C8E3112256A7}"/>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ヘルスアップ通信簿!$A$277:$C$279</c:f>
              <c:strCache>
                <c:ptCount val="3"/>
                <c:pt idx="0">
                  <c:v>2020</c:v>
                </c:pt>
                <c:pt idx="1">
                  <c:v>2021</c:v>
                </c:pt>
                <c:pt idx="2">
                  <c:v>2022</c:v>
                </c:pt>
              </c:strCache>
            </c:strRef>
          </c:cat>
          <c:val>
            <c:numRef>
              <c:f>ヘルスアップ通信簿!$F$277:$F$279</c:f>
              <c:numCache>
                <c:formatCode>0.0%</c:formatCode>
                <c:ptCount val="3"/>
                <c:pt idx="0">
                  <c:v>0</c:v>
                </c:pt>
                <c:pt idx="1">
                  <c:v>0</c:v>
                </c:pt>
                <c:pt idx="2">
                  <c:v>0</c:v>
                </c:pt>
              </c:numCache>
            </c:numRef>
          </c:val>
          <c:smooth val="0"/>
          <c:extLst>
            <c:ext xmlns:c16="http://schemas.microsoft.com/office/drawing/2014/chart" uri="{C3380CC4-5D6E-409C-BE32-E72D297353CC}">
              <c16:uniqueId val="{00000002-0DD7-49DA-A363-C8E3112256A7}"/>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ヘルスアップ通信簿!$C$276</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ヘルスアップ通信簿!$A$277:$C$279</c15:sqref>
                        </c15:formulaRef>
                      </c:ext>
                    </c:extLst>
                    <c:strCache>
                      <c:ptCount val="3"/>
                      <c:pt idx="0">
                        <c:v>2020</c:v>
                      </c:pt>
                      <c:pt idx="1">
                        <c:v>2021</c:v>
                      </c:pt>
                      <c:pt idx="2">
                        <c:v>2022</c:v>
                      </c:pt>
                    </c:strCache>
                  </c:strRef>
                </c:cat>
                <c:val>
                  <c:numRef>
                    <c:extLst>
                      <c:ext uri="{02D57815-91ED-43cb-92C2-25804820EDAC}">
                        <c15:formulaRef>
                          <c15:sqref>ヘルスアップ通信簿!$C$277:$C$279</c15:sqref>
                        </c15:formulaRef>
                      </c:ext>
                    </c:extLst>
                    <c:numCache>
                      <c:formatCode>General</c:formatCode>
                      <c:ptCount val="3"/>
                    </c:numCache>
                  </c:numRef>
                </c:val>
                <c:smooth val="0"/>
                <c:extLst>
                  <c:ext xmlns:c16="http://schemas.microsoft.com/office/drawing/2014/chart" uri="{C3380CC4-5D6E-409C-BE32-E72D297353CC}">
                    <c16:uniqueId val="{00000003-0DD7-49DA-A363-C8E3112256A7}"/>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ヘルスアップ通信簿!$D$283</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ヘルスアップ通信簿!$A$284:$C$286</c:f>
              <c:strCache>
                <c:ptCount val="3"/>
                <c:pt idx="0">
                  <c:v>2020</c:v>
                </c:pt>
                <c:pt idx="1">
                  <c:v>2021</c:v>
                </c:pt>
                <c:pt idx="2">
                  <c:v>2022</c:v>
                </c:pt>
              </c:strCache>
            </c:strRef>
          </c:cat>
          <c:val>
            <c:numRef>
              <c:f>ヘルスアップ通信簿!$D$284:$D$286</c:f>
              <c:numCache>
                <c:formatCode>0.0%</c:formatCode>
                <c:ptCount val="3"/>
                <c:pt idx="0">
                  <c:v>0</c:v>
                </c:pt>
                <c:pt idx="1">
                  <c:v>0</c:v>
                </c:pt>
                <c:pt idx="2">
                  <c:v>0</c:v>
                </c:pt>
              </c:numCache>
            </c:numRef>
          </c:val>
          <c:smooth val="0"/>
          <c:extLst>
            <c:ext xmlns:c16="http://schemas.microsoft.com/office/drawing/2014/chart" uri="{C3380CC4-5D6E-409C-BE32-E72D297353CC}">
              <c16:uniqueId val="{00000000-F1F2-49E3-93D5-8676A22549AA}"/>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ヘルスアップ通信簿!$A$284:$C$286</c:f>
              <c:strCache>
                <c:ptCount val="3"/>
                <c:pt idx="0">
                  <c:v>2020</c:v>
                </c:pt>
                <c:pt idx="1">
                  <c:v>2021</c:v>
                </c:pt>
                <c:pt idx="2">
                  <c:v>2022</c:v>
                </c:pt>
              </c:strCache>
            </c:strRef>
          </c:cat>
          <c:val>
            <c:numRef>
              <c:f>ヘルスアップ通信簿!$E$284:$E$286</c:f>
              <c:numCache>
                <c:formatCode>0.0%</c:formatCode>
                <c:ptCount val="3"/>
                <c:pt idx="0">
                  <c:v>0.3049</c:v>
                </c:pt>
                <c:pt idx="1">
                  <c:v>0.29930000000000001</c:v>
                </c:pt>
                <c:pt idx="2">
                  <c:v>0.3075</c:v>
                </c:pt>
              </c:numCache>
            </c:numRef>
          </c:val>
          <c:smooth val="0"/>
          <c:extLst>
            <c:ext xmlns:c16="http://schemas.microsoft.com/office/drawing/2014/chart" uri="{C3380CC4-5D6E-409C-BE32-E72D297353CC}">
              <c16:uniqueId val="{00000001-F1F2-49E3-93D5-8676A22549AA}"/>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ヘルスアップ通信簿!$A$284:$C$286</c:f>
              <c:strCache>
                <c:ptCount val="3"/>
                <c:pt idx="0">
                  <c:v>2020</c:v>
                </c:pt>
                <c:pt idx="1">
                  <c:v>2021</c:v>
                </c:pt>
                <c:pt idx="2">
                  <c:v>2022</c:v>
                </c:pt>
              </c:strCache>
            </c:strRef>
          </c:cat>
          <c:val>
            <c:numRef>
              <c:f>ヘルスアップ通信簿!$F$284:$F$286</c:f>
              <c:numCache>
                <c:formatCode>0.0%</c:formatCode>
                <c:ptCount val="3"/>
                <c:pt idx="0">
                  <c:v>0</c:v>
                </c:pt>
                <c:pt idx="1">
                  <c:v>0</c:v>
                </c:pt>
                <c:pt idx="2">
                  <c:v>0</c:v>
                </c:pt>
              </c:numCache>
            </c:numRef>
          </c:val>
          <c:smooth val="0"/>
          <c:extLst>
            <c:ext xmlns:c16="http://schemas.microsoft.com/office/drawing/2014/chart" uri="{C3380CC4-5D6E-409C-BE32-E72D297353CC}">
              <c16:uniqueId val="{00000002-F1F2-49E3-93D5-8676A22549AA}"/>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ヘルスアップ通信簿!$C$283</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ヘルスアップ通信簿!$A$284:$C$286</c15:sqref>
                        </c15:formulaRef>
                      </c:ext>
                    </c:extLst>
                    <c:strCache>
                      <c:ptCount val="3"/>
                      <c:pt idx="0">
                        <c:v>2020</c:v>
                      </c:pt>
                      <c:pt idx="1">
                        <c:v>2021</c:v>
                      </c:pt>
                      <c:pt idx="2">
                        <c:v>2022</c:v>
                      </c:pt>
                    </c:strCache>
                  </c:strRef>
                </c:cat>
                <c:val>
                  <c:numRef>
                    <c:extLst>
                      <c:ext uri="{02D57815-91ED-43cb-92C2-25804820EDAC}">
                        <c15:formulaRef>
                          <c15:sqref>ヘルスアップ通信簿!$C$284:$C$286</c15:sqref>
                        </c15:formulaRef>
                      </c:ext>
                    </c:extLst>
                    <c:numCache>
                      <c:formatCode>General</c:formatCode>
                      <c:ptCount val="3"/>
                    </c:numCache>
                  </c:numRef>
                </c:val>
                <c:smooth val="0"/>
                <c:extLst>
                  <c:ext xmlns:c16="http://schemas.microsoft.com/office/drawing/2014/chart" uri="{C3380CC4-5D6E-409C-BE32-E72D297353CC}">
                    <c16:uniqueId val="{00000003-F1F2-49E3-93D5-8676A22549AA}"/>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ヘルスアップ通信簿!$D$326</c:f>
              <c:strCache>
                <c:ptCount val="1"/>
                <c:pt idx="0">
                  <c:v>貴社</c:v>
                </c:pt>
              </c:strCache>
            </c:strRef>
          </c:tx>
          <c:spPr>
            <a:ln w="44450" cap="rnd">
              <a:solidFill>
                <a:srgbClr val="FF0000"/>
              </a:solidFill>
              <a:round/>
            </a:ln>
            <a:effectLst/>
          </c:spPr>
          <c:marker>
            <c:symbol val="star"/>
            <c:size val="7"/>
            <c:spPr>
              <a:solidFill>
                <a:srgbClr val="FF0000"/>
              </a:solidFill>
              <a:ln w="9525">
                <a:noFill/>
              </a:ln>
              <a:effectLst/>
            </c:spPr>
          </c:marker>
          <c:cat>
            <c:strRef>
              <c:f>ヘルスアップ通信簿!$A$327:$C$329</c:f>
              <c:strCache>
                <c:ptCount val="3"/>
                <c:pt idx="0">
                  <c:v>2020</c:v>
                </c:pt>
                <c:pt idx="1">
                  <c:v>2021</c:v>
                </c:pt>
                <c:pt idx="2">
                  <c:v>2022</c:v>
                </c:pt>
              </c:strCache>
            </c:strRef>
          </c:cat>
          <c:val>
            <c:numRef>
              <c:f>ヘルスアップ通信簿!$D$327:$D$329</c:f>
              <c:numCache>
                <c:formatCode>0.0%</c:formatCode>
                <c:ptCount val="3"/>
                <c:pt idx="0">
                  <c:v>0</c:v>
                </c:pt>
                <c:pt idx="1">
                  <c:v>0</c:v>
                </c:pt>
                <c:pt idx="2">
                  <c:v>0</c:v>
                </c:pt>
              </c:numCache>
            </c:numRef>
          </c:val>
          <c:smooth val="0"/>
          <c:extLst>
            <c:ext xmlns:c16="http://schemas.microsoft.com/office/drawing/2014/chart" uri="{C3380CC4-5D6E-409C-BE32-E72D297353CC}">
              <c16:uniqueId val="{00000000-FBC4-4B5A-9C39-DA36DCB2431B}"/>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ヘルスアップ通信簿!$A$327:$C$329</c:f>
              <c:strCache>
                <c:ptCount val="3"/>
                <c:pt idx="0">
                  <c:v>2020</c:v>
                </c:pt>
                <c:pt idx="1">
                  <c:v>2021</c:v>
                </c:pt>
                <c:pt idx="2">
                  <c:v>2022</c:v>
                </c:pt>
              </c:strCache>
            </c:strRef>
          </c:cat>
          <c:val>
            <c:numRef>
              <c:f>ヘルスアップ通信簿!$E$327:$E$329</c:f>
              <c:numCache>
                <c:formatCode>0.0%</c:formatCode>
                <c:ptCount val="3"/>
                <c:pt idx="0">
                  <c:v>0.43919999999999998</c:v>
                </c:pt>
                <c:pt idx="1">
                  <c:v>0.4385</c:v>
                </c:pt>
                <c:pt idx="2">
                  <c:v>0.44450000000000001</c:v>
                </c:pt>
              </c:numCache>
            </c:numRef>
          </c:val>
          <c:smooth val="0"/>
          <c:extLst>
            <c:ext xmlns:c16="http://schemas.microsoft.com/office/drawing/2014/chart" uri="{C3380CC4-5D6E-409C-BE32-E72D297353CC}">
              <c16:uniqueId val="{00000001-FBC4-4B5A-9C39-DA36DCB2431B}"/>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ヘルスアップ通信簿!$A$327:$C$329</c:f>
              <c:strCache>
                <c:ptCount val="3"/>
                <c:pt idx="0">
                  <c:v>2020</c:v>
                </c:pt>
                <c:pt idx="1">
                  <c:v>2021</c:v>
                </c:pt>
                <c:pt idx="2">
                  <c:v>2022</c:v>
                </c:pt>
              </c:strCache>
            </c:strRef>
          </c:cat>
          <c:val>
            <c:numRef>
              <c:f>ヘルスアップ通信簿!$F$327:$F$329</c:f>
              <c:numCache>
                <c:formatCode>0.0%</c:formatCode>
                <c:ptCount val="3"/>
                <c:pt idx="0">
                  <c:v>0</c:v>
                </c:pt>
                <c:pt idx="1">
                  <c:v>0</c:v>
                </c:pt>
                <c:pt idx="2">
                  <c:v>0</c:v>
                </c:pt>
              </c:numCache>
            </c:numRef>
          </c:val>
          <c:smooth val="0"/>
          <c:extLst>
            <c:ext xmlns:c16="http://schemas.microsoft.com/office/drawing/2014/chart" uri="{C3380CC4-5D6E-409C-BE32-E72D297353CC}">
              <c16:uniqueId val="{00000002-FBC4-4B5A-9C39-DA36DCB2431B}"/>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ヘルスアップ通信簿!$C$326</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ヘルスアップ通信簿!$A$327:$C$329</c15:sqref>
                        </c15:formulaRef>
                      </c:ext>
                    </c:extLst>
                    <c:strCache>
                      <c:ptCount val="3"/>
                      <c:pt idx="0">
                        <c:v>2020</c:v>
                      </c:pt>
                      <c:pt idx="1">
                        <c:v>2021</c:v>
                      </c:pt>
                      <c:pt idx="2">
                        <c:v>2022</c:v>
                      </c:pt>
                    </c:strCache>
                  </c:strRef>
                </c:cat>
                <c:val>
                  <c:numRef>
                    <c:extLst>
                      <c:ext uri="{02D57815-91ED-43cb-92C2-25804820EDAC}">
                        <c15:formulaRef>
                          <c15:sqref>ヘルスアップ通信簿!$C$327:$C$329</c15:sqref>
                        </c15:formulaRef>
                      </c:ext>
                    </c:extLst>
                    <c:numCache>
                      <c:formatCode>General</c:formatCode>
                      <c:ptCount val="3"/>
                    </c:numCache>
                  </c:numRef>
                </c:val>
                <c:smooth val="0"/>
                <c:extLst>
                  <c:ext xmlns:c16="http://schemas.microsoft.com/office/drawing/2014/chart" uri="{C3380CC4-5D6E-409C-BE32-E72D297353CC}">
                    <c16:uniqueId val="{00000003-FBC4-4B5A-9C39-DA36DCB2431B}"/>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ヘルスアップ通信簿!$D$345</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ヘルスアップ通信簿!$A$346:$C$348</c:f>
              <c:strCache>
                <c:ptCount val="3"/>
                <c:pt idx="0">
                  <c:v>2020</c:v>
                </c:pt>
                <c:pt idx="1">
                  <c:v>2021</c:v>
                </c:pt>
                <c:pt idx="2">
                  <c:v>2022</c:v>
                </c:pt>
              </c:strCache>
            </c:strRef>
          </c:cat>
          <c:val>
            <c:numRef>
              <c:f>ヘルスアップ通信簿!$D$346:$D$348</c:f>
              <c:numCache>
                <c:formatCode>0.0%</c:formatCode>
                <c:ptCount val="3"/>
                <c:pt idx="0">
                  <c:v>0</c:v>
                </c:pt>
                <c:pt idx="1">
                  <c:v>0</c:v>
                </c:pt>
                <c:pt idx="2">
                  <c:v>0</c:v>
                </c:pt>
              </c:numCache>
            </c:numRef>
          </c:val>
          <c:smooth val="0"/>
          <c:extLst>
            <c:ext xmlns:c16="http://schemas.microsoft.com/office/drawing/2014/chart" uri="{C3380CC4-5D6E-409C-BE32-E72D297353CC}">
              <c16:uniqueId val="{00000000-A83D-4E54-AE9D-509A03091A34}"/>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ヘルスアップ通信簿!$A$346:$C$348</c:f>
              <c:strCache>
                <c:ptCount val="3"/>
                <c:pt idx="0">
                  <c:v>2020</c:v>
                </c:pt>
                <c:pt idx="1">
                  <c:v>2021</c:v>
                </c:pt>
                <c:pt idx="2">
                  <c:v>2022</c:v>
                </c:pt>
              </c:strCache>
            </c:strRef>
          </c:cat>
          <c:val>
            <c:numRef>
              <c:f>ヘルスアップ通信簿!$E$346:$E$348</c:f>
              <c:numCache>
                <c:formatCode>0.0%</c:formatCode>
                <c:ptCount val="3"/>
                <c:pt idx="0">
                  <c:v>0.62280000000000002</c:v>
                </c:pt>
                <c:pt idx="1">
                  <c:v>0.61609999999999998</c:v>
                </c:pt>
                <c:pt idx="2">
                  <c:v>0.60040000000000004</c:v>
                </c:pt>
              </c:numCache>
            </c:numRef>
          </c:val>
          <c:smooth val="0"/>
          <c:extLst>
            <c:ext xmlns:c16="http://schemas.microsoft.com/office/drawing/2014/chart" uri="{C3380CC4-5D6E-409C-BE32-E72D297353CC}">
              <c16:uniqueId val="{00000001-A83D-4E54-AE9D-509A03091A34}"/>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ヘルスアップ通信簿!$A$346:$C$348</c:f>
              <c:strCache>
                <c:ptCount val="3"/>
                <c:pt idx="0">
                  <c:v>2020</c:v>
                </c:pt>
                <c:pt idx="1">
                  <c:v>2021</c:v>
                </c:pt>
                <c:pt idx="2">
                  <c:v>2022</c:v>
                </c:pt>
              </c:strCache>
            </c:strRef>
          </c:cat>
          <c:val>
            <c:numRef>
              <c:f>ヘルスアップ通信簿!$F$346:$F$348</c:f>
              <c:numCache>
                <c:formatCode>0.0%</c:formatCode>
                <c:ptCount val="3"/>
                <c:pt idx="0">
                  <c:v>0</c:v>
                </c:pt>
                <c:pt idx="1">
                  <c:v>0</c:v>
                </c:pt>
                <c:pt idx="2">
                  <c:v>0</c:v>
                </c:pt>
              </c:numCache>
            </c:numRef>
          </c:val>
          <c:smooth val="0"/>
          <c:extLst>
            <c:ext xmlns:c16="http://schemas.microsoft.com/office/drawing/2014/chart" uri="{C3380CC4-5D6E-409C-BE32-E72D297353CC}">
              <c16:uniqueId val="{00000002-A83D-4E54-AE9D-509A03091A34}"/>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ヘルスアップ通信簿!$C$345</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ヘルスアップ通信簿!$A$346:$C$348</c15:sqref>
                        </c15:formulaRef>
                      </c:ext>
                    </c:extLst>
                    <c:strCache>
                      <c:ptCount val="3"/>
                      <c:pt idx="0">
                        <c:v>2020</c:v>
                      </c:pt>
                      <c:pt idx="1">
                        <c:v>2021</c:v>
                      </c:pt>
                      <c:pt idx="2">
                        <c:v>2022</c:v>
                      </c:pt>
                    </c:strCache>
                  </c:strRef>
                </c:cat>
                <c:val>
                  <c:numRef>
                    <c:extLst>
                      <c:ext uri="{02D57815-91ED-43cb-92C2-25804820EDAC}">
                        <c15:formulaRef>
                          <c15:sqref>ヘルスアップ通信簿!$C$346:$C$348</c15:sqref>
                        </c15:formulaRef>
                      </c:ext>
                    </c:extLst>
                    <c:numCache>
                      <c:formatCode>General</c:formatCode>
                      <c:ptCount val="3"/>
                    </c:numCache>
                  </c:numRef>
                </c:val>
                <c:smooth val="0"/>
                <c:extLst>
                  <c:ext xmlns:c16="http://schemas.microsoft.com/office/drawing/2014/chart" uri="{C3380CC4-5D6E-409C-BE32-E72D297353CC}">
                    <c16:uniqueId val="{00000003-A83D-4E54-AE9D-509A03091A34}"/>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ヘルスアップ通信簿!$D$333</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ヘルスアップ通信簿!$A$334:$C$336</c:f>
              <c:strCache>
                <c:ptCount val="3"/>
                <c:pt idx="0">
                  <c:v>2020</c:v>
                </c:pt>
                <c:pt idx="1">
                  <c:v>2021</c:v>
                </c:pt>
                <c:pt idx="2">
                  <c:v>2022</c:v>
                </c:pt>
              </c:strCache>
            </c:strRef>
          </c:cat>
          <c:val>
            <c:numRef>
              <c:f>ヘルスアップ通信簿!$D$334:$D$336</c:f>
              <c:numCache>
                <c:formatCode>0.0%</c:formatCode>
                <c:ptCount val="3"/>
                <c:pt idx="0">
                  <c:v>0</c:v>
                </c:pt>
                <c:pt idx="1">
                  <c:v>0</c:v>
                </c:pt>
                <c:pt idx="2">
                  <c:v>0</c:v>
                </c:pt>
              </c:numCache>
            </c:numRef>
          </c:val>
          <c:smooth val="0"/>
          <c:extLst>
            <c:ext xmlns:c16="http://schemas.microsoft.com/office/drawing/2014/chart" uri="{C3380CC4-5D6E-409C-BE32-E72D297353CC}">
              <c16:uniqueId val="{00000000-A622-45F1-868E-C8C43542F716}"/>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ヘルスアップ通信簿!$A$334:$C$336</c:f>
              <c:strCache>
                <c:ptCount val="3"/>
                <c:pt idx="0">
                  <c:v>2020</c:v>
                </c:pt>
                <c:pt idx="1">
                  <c:v>2021</c:v>
                </c:pt>
                <c:pt idx="2">
                  <c:v>2022</c:v>
                </c:pt>
              </c:strCache>
            </c:strRef>
          </c:cat>
          <c:val>
            <c:numRef>
              <c:f>ヘルスアップ通信簿!$E$334:$E$336</c:f>
              <c:numCache>
                <c:formatCode>0.0%</c:formatCode>
                <c:ptCount val="3"/>
                <c:pt idx="0">
                  <c:v>0.7893</c:v>
                </c:pt>
                <c:pt idx="1">
                  <c:v>0.78239999999999998</c:v>
                </c:pt>
                <c:pt idx="2">
                  <c:v>0.76269999999999993</c:v>
                </c:pt>
              </c:numCache>
            </c:numRef>
          </c:val>
          <c:smooth val="0"/>
          <c:extLst>
            <c:ext xmlns:c16="http://schemas.microsoft.com/office/drawing/2014/chart" uri="{C3380CC4-5D6E-409C-BE32-E72D297353CC}">
              <c16:uniqueId val="{00000001-A622-45F1-868E-C8C43542F716}"/>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ヘルスアップ通信簿!$A$334:$C$336</c:f>
              <c:strCache>
                <c:ptCount val="3"/>
                <c:pt idx="0">
                  <c:v>2020</c:v>
                </c:pt>
                <c:pt idx="1">
                  <c:v>2021</c:v>
                </c:pt>
                <c:pt idx="2">
                  <c:v>2022</c:v>
                </c:pt>
              </c:strCache>
            </c:strRef>
          </c:cat>
          <c:val>
            <c:numRef>
              <c:f>ヘルスアップ通信簿!$F$334:$F$336</c:f>
              <c:numCache>
                <c:formatCode>0.0%</c:formatCode>
                <c:ptCount val="3"/>
                <c:pt idx="0">
                  <c:v>0</c:v>
                </c:pt>
                <c:pt idx="1">
                  <c:v>0</c:v>
                </c:pt>
                <c:pt idx="2">
                  <c:v>0</c:v>
                </c:pt>
              </c:numCache>
            </c:numRef>
          </c:val>
          <c:smooth val="0"/>
          <c:extLst>
            <c:ext xmlns:c16="http://schemas.microsoft.com/office/drawing/2014/chart" uri="{C3380CC4-5D6E-409C-BE32-E72D297353CC}">
              <c16:uniqueId val="{00000002-A622-45F1-868E-C8C43542F716}"/>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ヘルスアップ通信簿!$C$345</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ヘルスアップ通信簿!$A$334:$C$336</c15:sqref>
                        </c15:formulaRef>
                      </c:ext>
                    </c:extLst>
                    <c:strCache>
                      <c:ptCount val="3"/>
                      <c:pt idx="0">
                        <c:v>2020</c:v>
                      </c:pt>
                      <c:pt idx="1">
                        <c:v>2021</c:v>
                      </c:pt>
                      <c:pt idx="2">
                        <c:v>2022</c:v>
                      </c:pt>
                    </c:strCache>
                  </c:strRef>
                </c:cat>
                <c:val>
                  <c:numRef>
                    <c:extLst>
                      <c:ext uri="{02D57815-91ED-43cb-92C2-25804820EDAC}">
                        <c15:formulaRef>
                          <c15:sqref>ヘルスアップ通信簿!$C$346:$C$348</c15:sqref>
                        </c15:formulaRef>
                      </c:ext>
                    </c:extLst>
                    <c:numCache>
                      <c:formatCode>General</c:formatCode>
                      <c:ptCount val="3"/>
                    </c:numCache>
                  </c:numRef>
                </c:val>
                <c:smooth val="0"/>
                <c:extLst>
                  <c:ext xmlns:c16="http://schemas.microsoft.com/office/drawing/2014/chart" uri="{C3380CC4-5D6E-409C-BE32-E72D297353CC}">
                    <c16:uniqueId val="{00000003-A622-45F1-868E-C8C43542F716}"/>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ヘルスアップ通信簿!$D$355</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ヘルスアップ通信簿!$A$356:$C$358</c:f>
              <c:strCache>
                <c:ptCount val="3"/>
                <c:pt idx="0">
                  <c:v>2020</c:v>
                </c:pt>
                <c:pt idx="1">
                  <c:v>2021</c:v>
                </c:pt>
                <c:pt idx="2">
                  <c:v>2022</c:v>
                </c:pt>
              </c:strCache>
            </c:strRef>
          </c:cat>
          <c:val>
            <c:numRef>
              <c:f>ヘルスアップ通信簿!$D$356:$D$358</c:f>
              <c:numCache>
                <c:formatCode>0.0%</c:formatCode>
                <c:ptCount val="3"/>
                <c:pt idx="0">
                  <c:v>0</c:v>
                </c:pt>
                <c:pt idx="1">
                  <c:v>0</c:v>
                </c:pt>
                <c:pt idx="2">
                  <c:v>0</c:v>
                </c:pt>
              </c:numCache>
            </c:numRef>
          </c:val>
          <c:smooth val="0"/>
          <c:extLst>
            <c:ext xmlns:c16="http://schemas.microsoft.com/office/drawing/2014/chart" uri="{C3380CC4-5D6E-409C-BE32-E72D297353CC}">
              <c16:uniqueId val="{00000000-B7AB-4D79-89F9-13CD68121E20}"/>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ヘルスアップ通信簿!$A$356:$C$358</c:f>
              <c:strCache>
                <c:ptCount val="3"/>
                <c:pt idx="0">
                  <c:v>2020</c:v>
                </c:pt>
                <c:pt idx="1">
                  <c:v>2021</c:v>
                </c:pt>
                <c:pt idx="2">
                  <c:v>2022</c:v>
                </c:pt>
              </c:strCache>
            </c:strRef>
          </c:cat>
          <c:val>
            <c:numRef>
              <c:f>ヘルスアップ通信簿!$E$356:$E$358</c:f>
              <c:numCache>
                <c:formatCode>0.0%</c:formatCode>
                <c:ptCount val="3"/>
                <c:pt idx="0">
                  <c:v>0.56169999999999998</c:v>
                </c:pt>
                <c:pt idx="1">
                  <c:v>0.56330000000000002</c:v>
                </c:pt>
                <c:pt idx="2">
                  <c:v>0.56580000000000008</c:v>
                </c:pt>
              </c:numCache>
            </c:numRef>
          </c:val>
          <c:smooth val="0"/>
          <c:extLst>
            <c:ext xmlns:c16="http://schemas.microsoft.com/office/drawing/2014/chart" uri="{C3380CC4-5D6E-409C-BE32-E72D297353CC}">
              <c16:uniqueId val="{00000001-B7AB-4D79-89F9-13CD68121E20}"/>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ヘルスアップ通信簿!$A$356:$C$358</c:f>
              <c:strCache>
                <c:ptCount val="3"/>
                <c:pt idx="0">
                  <c:v>2020</c:v>
                </c:pt>
                <c:pt idx="1">
                  <c:v>2021</c:v>
                </c:pt>
                <c:pt idx="2">
                  <c:v>2022</c:v>
                </c:pt>
              </c:strCache>
            </c:strRef>
          </c:cat>
          <c:val>
            <c:numRef>
              <c:f>ヘルスアップ通信簿!$F$356:$F$358</c:f>
              <c:numCache>
                <c:formatCode>0.0%</c:formatCode>
                <c:ptCount val="3"/>
                <c:pt idx="0">
                  <c:v>0</c:v>
                </c:pt>
                <c:pt idx="1">
                  <c:v>0</c:v>
                </c:pt>
                <c:pt idx="2">
                  <c:v>0</c:v>
                </c:pt>
              </c:numCache>
            </c:numRef>
          </c:val>
          <c:smooth val="0"/>
          <c:extLst>
            <c:ext xmlns:c16="http://schemas.microsoft.com/office/drawing/2014/chart" uri="{C3380CC4-5D6E-409C-BE32-E72D297353CC}">
              <c16:uniqueId val="{00000002-B7AB-4D79-89F9-13CD68121E20}"/>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ヘルスアップ通信簿!$C$355</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ヘルスアップ通信簿!$A$356:$C$358</c15:sqref>
                        </c15:formulaRef>
                      </c:ext>
                    </c:extLst>
                    <c:strCache>
                      <c:ptCount val="3"/>
                      <c:pt idx="0">
                        <c:v>2020</c:v>
                      </c:pt>
                      <c:pt idx="1">
                        <c:v>2021</c:v>
                      </c:pt>
                      <c:pt idx="2">
                        <c:v>2022</c:v>
                      </c:pt>
                    </c:strCache>
                  </c:strRef>
                </c:cat>
                <c:val>
                  <c:numRef>
                    <c:extLst>
                      <c:ext uri="{02D57815-91ED-43cb-92C2-25804820EDAC}">
                        <c15:formulaRef>
                          <c15:sqref>ヘルスアップ通信簿!$C$356:$C$358</c15:sqref>
                        </c15:formulaRef>
                      </c:ext>
                    </c:extLst>
                    <c:numCache>
                      <c:formatCode>General</c:formatCode>
                      <c:ptCount val="3"/>
                    </c:numCache>
                  </c:numRef>
                </c:val>
                <c:smooth val="0"/>
                <c:extLst>
                  <c:ext xmlns:c16="http://schemas.microsoft.com/office/drawing/2014/chart" uri="{C3380CC4-5D6E-409C-BE32-E72D297353CC}">
                    <c16:uniqueId val="{00000003-B7AB-4D79-89F9-13CD68121E20}"/>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ヘルスアップ通信簿!$D$362</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ヘルスアップ通信簿!$A$363:$C$365</c:f>
              <c:strCache>
                <c:ptCount val="3"/>
                <c:pt idx="0">
                  <c:v>2020</c:v>
                </c:pt>
                <c:pt idx="1">
                  <c:v>2021</c:v>
                </c:pt>
                <c:pt idx="2">
                  <c:v>2022</c:v>
                </c:pt>
              </c:strCache>
            </c:strRef>
          </c:cat>
          <c:val>
            <c:numRef>
              <c:f>ヘルスアップ通信簿!$D$363:$D$365</c:f>
              <c:numCache>
                <c:formatCode>0.0%</c:formatCode>
                <c:ptCount val="3"/>
                <c:pt idx="0">
                  <c:v>0</c:v>
                </c:pt>
                <c:pt idx="1">
                  <c:v>0</c:v>
                </c:pt>
                <c:pt idx="2">
                  <c:v>0</c:v>
                </c:pt>
              </c:numCache>
            </c:numRef>
          </c:val>
          <c:smooth val="0"/>
          <c:extLst>
            <c:ext xmlns:c16="http://schemas.microsoft.com/office/drawing/2014/chart" uri="{C3380CC4-5D6E-409C-BE32-E72D297353CC}">
              <c16:uniqueId val="{00000000-6D8E-4CDB-8DFE-9F4D94DC8AD3}"/>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ヘルスアップ通信簿!$A$363:$C$365</c:f>
              <c:strCache>
                <c:ptCount val="3"/>
                <c:pt idx="0">
                  <c:v>2020</c:v>
                </c:pt>
                <c:pt idx="1">
                  <c:v>2021</c:v>
                </c:pt>
                <c:pt idx="2">
                  <c:v>2022</c:v>
                </c:pt>
              </c:strCache>
            </c:strRef>
          </c:cat>
          <c:val>
            <c:numRef>
              <c:f>ヘルスアップ通信簿!$E$363:$E$365</c:f>
              <c:numCache>
                <c:formatCode>0.0%</c:formatCode>
                <c:ptCount val="3"/>
                <c:pt idx="0">
                  <c:v>0.16930000000000001</c:v>
                </c:pt>
                <c:pt idx="1">
                  <c:v>0.16930000000000001</c:v>
                </c:pt>
                <c:pt idx="2">
                  <c:v>0.1694</c:v>
                </c:pt>
              </c:numCache>
            </c:numRef>
          </c:val>
          <c:smooth val="0"/>
          <c:extLst>
            <c:ext xmlns:c16="http://schemas.microsoft.com/office/drawing/2014/chart" uri="{C3380CC4-5D6E-409C-BE32-E72D297353CC}">
              <c16:uniqueId val="{00000001-6D8E-4CDB-8DFE-9F4D94DC8AD3}"/>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ヘルスアップ通信簿!$A$363:$C$365</c:f>
              <c:strCache>
                <c:ptCount val="3"/>
                <c:pt idx="0">
                  <c:v>2020</c:v>
                </c:pt>
                <c:pt idx="1">
                  <c:v>2021</c:v>
                </c:pt>
                <c:pt idx="2">
                  <c:v>2022</c:v>
                </c:pt>
              </c:strCache>
            </c:strRef>
          </c:cat>
          <c:val>
            <c:numRef>
              <c:f>ヘルスアップ通信簿!$F$363:$F$365</c:f>
              <c:numCache>
                <c:formatCode>0.0%</c:formatCode>
                <c:ptCount val="3"/>
                <c:pt idx="0">
                  <c:v>0</c:v>
                </c:pt>
                <c:pt idx="1">
                  <c:v>0</c:v>
                </c:pt>
                <c:pt idx="2">
                  <c:v>0</c:v>
                </c:pt>
              </c:numCache>
            </c:numRef>
          </c:val>
          <c:smooth val="0"/>
          <c:extLst>
            <c:ext xmlns:c16="http://schemas.microsoft.com/office/drawing/2014/chart" uri="{C3380CC4-5D6E-409C-BE32-E72D297353CC}">
              <c16:uniqueId val="{00000002-6D8E-4CDB-8DFE-9F4D94DC8AD3}"/>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ヘルスアップ通信簿!$C$362</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ヘルスアップ通信簿!$A$363:$C$365</c15:sqref>
                        </c15:formulaRef>
                      </c:ext>
                    </c:extLst>
                    <c:strCache>
                      <c:ptCount val="3"/>
                      <c:pt idx="0">
                        <c:v>2020</c:v>
                      </c:pt>
                      <c:pt idx="1">
                        <c:v>2021</c:v>
                      </c:pt>
                      <c:pt idx="2">
                        <c:v>2022</c:v>
                      </c:pt>
                    </c:strCache>
                  </c:strRef>
                </c:cat>
                <c:val>
                  <c:numRef>
                    <c:extLst>
                      <c:ext uri="{02D57815-91ED-43cb-92C2-25804820EDAC}">
                        <c15:formulaRef>
                          <c15:sqref>ヘルスアップ通信簿!$C$363:$C$365</c15:sqref>
                        </c15:formulaRef>
                      </c:ext>
                    </c:extLst>
                    <c:numCache>
                      <c:formatCode>General</c:formatCode>
                      <c:ptCount val="3"/>
                    </c:numCache>
                  </c:numRef>
                </c:val>
                <c:smooth val="0"/>
                <c:extLst>
                  <c:ext xmlns:c16="http://schemas.microsoft.com/office/drawing/2014/chart" uri="{C3380CC4-5D6E-409C-BE32-E72D297353CC}">
                    <c16:uniqueId val="{00000003-6D8E-4CDB-8DFE-9F4D94DC8AD3}"/>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ヘルスアップ通信簿!$D$362</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ヘルスアップ通信簿!$A$370:$C$372</c:f>
              <c:strCache>
                <c:ptCount val="3"/>
                <c:pt idx="0">
                  <c:v>2020</c:v>
                </c:pt>
                <c:pt idx="1">
                  <c:v>2021</c:v>
                </c:pt>
                <c:pt idx="2">
                  <c:v>2022</c:v>
                </c:pt>
              </c:strCache>
            </c:strRef>
          </c:cat>
          <c:val>
            <c:numRef>
              <c:f>ヘルスアップ通信簿!$D$370:$D$372</c:f>
              <c:numCache>
                <c:formatCode>0.0%</c:formatCode>
                <c:ptCount val="3"/>
                <c:pt idx="0">
                  <c:v>0</c:v>
                </c:pt>
                <c:pt idx="1">
                  <c:v>0</c:v>
                </c:pt>
                <c:pt idx="2">
                  <c:v>0</c:v>
                </c:pt>
              </c:numCache>
            </c:numRef>
          </c:val>
          <c:smooth val="0"/>
          <c:extLst>
            <c:ext xmlns:c16="http://schemas.microsoft.com/office/drawing/2014/chart" uri="{C3380CC4-5D6E-409C-BE32-E72D297353CC}">
              <c16:uniqueId val="{00000000-EE45-4C00-9A83-BAC020AD31BB}"/>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ヘルスアップ通信簿!$A$370:$C$372</c:f>
              <c:strCache>
                <c:ptCount val="3"/>
                <c:pt idx="0">
                  <c:v>2020</c:v>
                </c:pt>
                <c:pt idx="1">
                  <c:v>2021</c:v>
                </c:pt>
                <c:pt idx="2">
                  <c:v>2022</c:v>
                </c:pt>
              </c:strCache>
            </c:strRef>
          </c:cat>
          <c:val>
            <c:numRef>
              <c:f>ヘルスアップ通信簿!$E$370:$E$372</c:f>
              <c:numCache>
                <c:formatCode>0.0%</c:formatCode>
                <c:ptCount val="3"/>
                <c:pt idx="0">
                  <c:v>0.35039999999999999</c:v>
                </c:pt>
                <c:pt idx="1">
                  <c:v>0.34520000000000001</c:v>
                </c:pt>
                <c:pt idx="2">
                  <c:v>0.34410000000000002</c:v>
                </c:pt>
              </c:numCache>
            </c:numRef>
          </c:val>
          <c:smooth val="0"/>
          <c:extLst>
            <c:ext xmlns:c16="http://schemas.microsoft.com/office/drawing/2014/chart" uri="{C3380CC4-5D6E-409C-BE32-E72D297353CC}">
              <c16:uniqueId val="{00000001-EE45-4C00-9A83-BAC020AD31BB}"/>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ヘルスアップ通信簿!$A$370:$C$372</c:f>
              <c:strCache>
                <c:ptCount val="3"/>
                <c:pt idx="0">
                  <c:v>2020</c:v>
                </c:pt>
                <c:pt idx="1">
                  <c:v>2021</c:v>
                </c:pt>
                <c:pt idx="2">
                  <c:v>2022</c:v>
                </c:pt>
              </c:strCache>
            </c:strRef>
          </c:cat>
          <c:val>
            <c:numRef>
              <c:f>ヘルスアップ通信簿!$F$370:$F$372</c:f>
              <c:numCache>
                <c:formatCode>0.0%</c:formatCode>
                <c:ptCount val="3"/>
                <c:pt idx="0">
                  <c:v>0</c:v>
                </c:pt>
                <c:pt idx="1">
                  <c:v>0</c:v>
                </c:pt>
                <c:pt idx="2">
                  <c:v>0</c:v>
                </c:pt>
              </c:numCache>
            </c:numRef>
          </c:val>
          <c:smooth val="0"/>
          <c:extLst>
            <c:ext xmlns:c16="http://schemas.microsoft.com/office/drawing/2014/chart" uri="{C3380CC4-5D6E-409C-BE32-E72D297353CC}">
              <c16:uniqueId val="{00000002-EE45-4C00-9A83-BAC020AD31BB}"/>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ヘルスアップ通信簿!$C$362</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ヘルスアップ通信簿!$A$370:$C$372</c15:sqref>
                        </c15:formulaRef>
                      </c:ext>
                    </c:extLst>
                    <c:strCache>
                      <c:ptCount val="3"/>
                      <c:pt idx="0">
                        <c:v>2020</c:v>
                      </c:pt>
                      <c:pt idx="1">
                        <c:v>2021</c:v>
                      </c:pt>
                      <c:pt idx="2">
                        <c:v>2022</c:v>
                      </c:pt>
                    </c:strCache>
                  </c:strRef>
                </c:cat>
                <c:val>
                  <c:numRef>
                    <c:extLst>
                      <c:ext uri="{02D57815-91ED-43cb-92C2-25804820EDAC}">
                        <c15:formulaRef>
                          <c15:sqref>ヘルスアップ通信簿!$C$363:$C$365</c15:sqref>
                        </c15:formulaRef>
                      </c:ext>
                    </c:extLst>
                    <c:numCache>
                      <c:formatCode>General</c:formatCode>
                      <c:ptCount val="3"/>
                    </c:numCache>
                  </c:numRef>
                </c:val>
                <c:smooth val="0"/>
                <c:extLst>
                  <c:ext xmlns:c16="http://schemas.microsoft.com/office/drawing/2014/chart" uri="{C3380CC4-5D6E-409C-BE32-E72D297353CC}">
                    <c16:uniqueId val="{00000003-EE45-4C00-9A83-BAC020AD31BB}"/>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ltLang="ja-JP">
                <a:solidFill>
                  <a:sysClr val="windowText" lastClr="000000"/>
                </a:solidFill>
                <a:latin typeface="Meiryo UI" panose="020B0604030504040204" pitchFamily="50" charset="-128"/>
                <a:ea typeface="Meiryo UI" panose="020B0604030504040204" pitchFamily="50" charset="-128"/>
              </a:rPr>
              <a:t>2022</a:t>
            </a:r>
            <a:endParaRPr lang="ja-JP" altLang="en-US">
              <a:solidFill>
                <a:sysClr val="windowText" lastClr="000000"/>
              </a:solidFill>
              <a:latin typeface="Meiryo UI" panose="020B0604030504040204" pitchFamily="50" charset="-128"/>
              <a:ea typeface="Meiryo UI" panose="020B0604030504040204" pitchFamily="50" charset="-128"/>
            </a:endParaRPr>
          </a:p>
        </c:rich>
      </c:tx>
      <c:layout>
        <c:manualLayout>
          <c:xMode val="edge"/>
          <c:yMode val="edge"/>
          <c:x val="6.563636638548731E-2"/>
          <c:y val="4.2920340523898516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radarChart>
        <c:radarStyle val="marker"/>
        <c:varyColors val="0"/>
        <c:ser>
          <c:idx val="0"/>
          <c:order val="0"/>
          <c:tx>
            <c:strRef>
              <c:f>ヘルスアップ通信簿!$N$203</c:f>
              <c:strCache>
                <c:ptCount val="1"/>
                <c:pt idx="0">
                  <c:v>貴社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ヘルスアップ通信簿!$O$201:$S$201</c:f>
              <c:strCache>
                <c:ptCount val="5"/>
                <c:pt idx="0">
                  <c:v>腹囲</c:v>
                </c:pt>
                <c:pt idx="1">
                  <c:v>血圧</c:v>
                </c:pt>
                <c:pt idx="2">
                  <c:v>血糖</c:v>
                </c:pt>
                <c:pt idx="3">
                  <c:v>脂質</c:v>
                </c:pt>
                <c:pt idx="4">
                  <c:v>喫煙</c:v>
                </c:pt>
              </c:strCache>
            </c:strRef>
          </c:cat>
          <c:val>
            <c:numRef>
              <c:f>ヘルスアップ通信簿!$O$203:$S$203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681-4AE6-A2CD-86A3AF519CFE}"/>
            </c:ext>
          </c:extLst>
        </c:ser>
        <c:ser>
          <c:idx val="1"/>
          <c:order val="1"/>
          <c:tx>
            <c:strRef>
              <c:f>ヘルスアップ通信簿!$N$204</c:f>
              <c:strCache>
                <c:ptCount val="1"/>
                <c:pt idx="0">
                  <c:v>愛知支部平均</c:v>
                </c:pt>
              </c:strCache>
            </c:strRef>
          </c:tx>
          <c:spPr>
            <a:ln w="28575" cap="rnd">
              <a:solidFill>
                <a:srgbClr val="92D050"/>
              </a:solidFill>
              <a:round/>
            </a:ln>
            <a:effectLst/>
          </c:spPr>
          <c:marker>
            <c:symbol val="square"/>
            <c:size val="5"/>
            <c:spPr>
              <a:solidFill>
                <a:srgbClr val="92D050"/>
              </a:solidFill>
              <a:ln w="9525" cap="flat" cmpd="sng" algn="ctr">
                <a:solidFill>
                  <a:srgbClr val="92D050"/>
                </a:solidFill>
                <a:round/>
              </a:ln>
              <a:effectLst/>
            </c:spPr>
          </c:marker>
          <c:dLbls>
            <c:delete val="1"/>
          </c:dLbls>
          <c:cat>
            <c:strRef>
              <c:f>ヘルスアップ通信簿!$O$201:$S$201</c:f>
              <c:strCache>
                <c:ptCount val="5"/>
                <c:pt idx="0">
                  <c:v>腹囲</c:v>
                </c:pt>
                <c:pt idx="1">
                  <c:v>血圧</c:v>
                </c:pt>
                <c:pt idx="2">
                  <c:v>血糖</c:v>
                </c:pt>
                <c:pt idx="3">
                  <c:v>脂質</c:v>
                </c:pt>
                <c:pt idx="4">
                  <c:v>喫煙</c:v>
                </c:pt>
              </c:strCache>
            </c:strRef>
          </c:cat>
          <c:val>
            <c:numRef>
              <c:f>ヘルスアップ通信簿!$O$204:$S$204</c:f>
              <c:numCache>
                <c:formatCode>0%</c:formatCode>
                <c:ptCount val="5"/>
                <c:pt idx="0">
                  <c:v>0.3896</c:v>
                </c:pt>
                <c:pt idx="1">
                  <c:v>0.43240000000000001</c:v>
                </c:pt>
                <c:pt idx="2">
                  <c:v>0.15540000000000001</c:v>
                </c:pt>
                <c:pt idx="3">
                  <c:v>0.29520000000000002</c:v>
                </c:pt>
                <c:pt idx="4">
                  <c:v>0.3075</c:v>
                </c:pt>
              </c:numCache>
            </c:numRef>
          </c:val>
          <c:extLst>
            <c:ext xmlns:c16="http://schemas.microsoft.com/office/drawing/2014/chart" uri="{C3380CC4-5D6E-409C-BE32-E72D297353CC}">
              <c16:uniqueId val="{00000001-5681-4AE6-A2CD-86A3AF519CFE}"/>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364173856"/>
        <c:crosses val="autoZero"/>
        <c:crossBetween val="between"/>
        <c:majorUnit val="0.2"/>
      </c:valAx>
      <c:spPr>
        <a:noFill/>
        <a:ln>
          <a:noFill/>
        </a:ln>
        <a:effectLst/>
      </c:spPr>
    </c:plotArea>
    <c:legend>
      <c:legendPos val="b"/>
      <c:layout>
        <c:manualLayout>
          <c:xMode val="edge"/>
          <c:yMode val="edge"/>
          <c:x val="0.20062370062370063"/>
          <c:y val="0.83345942910398718"/>
          <c:w val="0.61482147383680474"/>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ヘルスアップ通信簿!$D$380</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ヘルスアップ通信簿!$A$381:$C$383</c:f>
              <c:strCache>
                <c:ptCount val="3"/>
                <c:pt idx="0">
                  <c:v>2020</c:v>
                </c:pt>
                <c:pt idx="1">
                  <c:v>2021</c:v>
                </c:pt>
                <c:pt idx="2">
                  <c:v>2022</c:v>
                </c:pt>
              </c:strCache>
            </c:strRef>
          </c:cat>
          <c:val>
            <c:numRef>
              <c:f>ヘルスアップ通信簿!$D$381:$D$383</c:f>
              <c:numCache>
                <c:formatCode>0.0%</c:formatCode>
                <c:ptCount val="3"/>
                <c:pt idx="0">
                  <c:v>0</c:v>
                </c:pt>
                <c:pt idx="1">
                  <c:v>0</c:v>
                </c:pt>
                <c:pt idx="2">
                  <c:v>0</c:v>
                </c:pt>
              </c:numCache>
            </c:numRef>
          </c:val>
          <c:smooth val="0"/>
          <c:extLst>
            <c:ext xmlns:c16="http://schemas.microsoft.com/office/drawing/2014/chart" uri="{C3380CC4-5D6E-409C-BE32-E72D297353CC}">
              <c16:uniqueId val="{00000000-0185-4C9D-8B1B-146C92D4303B}"/>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ヘルスアップ通信簿!$A$381:$C$383</c:f>
              <c:strCache>
                <c:ptCount val="3"/>
                <c:pt idx="0">
                  <c:v>2020</c:v>
                </c:pt>
                <c:pt idx="1">
                  <c:v>2021</c:v>
                </c:pt>
                <c:pt idx="2">
                  <c:v>2022</c:v>
                </c:pt>
              </c:strCache>
            </c:strRef>
          </c:cat>
          <c:val>
            <c:numRef>
              <c:f>ヘルスアップ通信簿!$E$381:$E$383</c:f>
              <c:numCache>
                <c:formatCode>0.0%</c:formatCode>
                <c:ptCount val="3"/>
                <c:pt idx="0">
                  <c:v>0.33939999999999998</c:v>
                </c:pt>
                <c:pt idx="1">
                  <c:v>0.33229999999999998</c:v>
                </c:pt>
                <c:pt idx="2">
                  <c:v>0.33029999999999998</c:v>
                </c:pt>
              </c:numCache>
            </c:numRef>
          </c:val>
          <c:smooth val="0"/>
          <c:extLst>
            <c:ext xmlns:c16="http://schemas.microsoft.com/office/drawing/2014/chart" uri="{C3380CC4-5D6E-409C-BE32-E72D297353CC}">
              <c16:uniqueId val="{00000001-0185-4C9D-8B1B-146C92D4303B}"/>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ヘルスアップ通信簿!$A$381:$C$383</c:f>
              <c:strCache>
                <c:ptCount val="3"/>
                <c:pt idx="0">
                  <c:v>2020</c:v>
                </c:pt>
                <c:pt idx="1">
                  <c:v>2021</c:v>
                </c:pt>
                <c:pt idx="2">
                  <c:v>2022</c:v>
                </c:pt>
              </c:strCache>
            </c:strRef>
          </c:cat>
          <c:val>
            <c:numRef>
              <c:f>ヘルスアップ通信簿!$F$381:$F$383</c:f>
              <c:numCache>
                <c:formatCode>0.0%</c:formatCode>
                <c:ptCount val="3"/>
                <c:pt idx="0">
                  <c:v>0</c:v>
                </c:pt>
                <c:pt idx="1">
                  <c:v>0</c:v>
                </c:pt>
                <c:pt idx="2">
                  <c:v>0</c:v>
                </c:pt>
              </c:numCache>
            </c:numRef>
          </c:val>
          <c:smooth val="0"/>
          <c:extLst>
            <c:ext xmlns:c16="http://schemas.microsoft.com/office/drawing/2014/chart" uri="{C3380CC4-5D6E-409C-BE32-E72D297353CC}">
              <c16:uniqueId val="{00000002-0185-4C9D-8B1B-146C92D4303B}"/>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ヘルスアップ通信簿!$C$380</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ヘルスアップ通信簿!$A$381:$C$383</c15:sqref>
                        </c15:formulaRef>
                      </c:ext>
                    </c:extLst>
                    <c:strCache>
                      <c:ptCount val="3"/>
                      <c:pt idx="0">
                        <c:v>2020</c:v>
                      </c:pt>
                      <c:pt idx="1">
                        <c:v>2021</c:v>
                      </c:pt>
                      <c:pt idx="2">
                        <c:v>2022</c:v>
                      </c:pt>
                    </c:strCache>
                  </c:strRef>
                </c:cat>
                <c:val>
                  <c:numRef>
                    <c:extLst>
                      <c:ext uri="{02D57815-91ED-43cb-92C2-25804820EDAC}">
                        <c15:formulaRef>
                          <c15:sqref>ヘルスアップ通信簿!$C$381:$C$383</c15:sqref>
                        </c15:formulaRef>
                      </c:ext>
                    </c:extLst>
                    <c:numCache>
                      <c:formatCode>General</c:formatCode>
                      <c:ptCount val="3"/>
                    </c:numCache>
                  </c:numRef>
                </c:val>
                <c:smooth val="0"/>
                <c:extLst>
                  <c:ext xmlns:c16="http://schemas.microsoft.com/office/drawing/2014/chart" uri="{C3380CC4-5D6E-409C-BE32-E72D297353CC}">
                    <c16:uniqueId val="{00000003-0185-4C9D-8B1B-146C92D4303B}"/>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ヘルスアップ通信簿!$D$387</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ヘルスアップ通信簿!$A$388:$C$390</c:f>
              <c:strCache>
                <c:ptCount val="3"/>
                <c:pt idx="0">
                  <c:v>2020</c:v>
                </c:pt>
                <c:pt idx="1">
                  <c:v>2021</c:v>
                </c:pt>
                <c:pt idx="2">
                  <c:v>2022</c:v>
                </c:pt>
              </c:strCache>
            </c:strRef>
          </c:cat>
          <c:val>
            <c:numRef>
              <c:f>ヘルスアップ通信簿!$D$388:$D$390</c:f>
              <c:numCache>
                <c:formatCode>0.0%</c:formatCode>
                <c:ptCount val="3"/>
                <c:pt idx="0">
                  <c:v>0</c:v>
                </c:pt>
                <c:pt idx="1">
                  <c:v>0</c:v>
                </c:pt>
                <c:pt idx="2">
                  <c:v>0</c:v>
                </c:pt>
              </c:numCache>
            </c:numRef>
          </c:val>
          <c:smooth val="0"/>
          <c:extLst>
            <c:ext xmlns:c16="http://schemas.microsoft.com/office/drawing/2014/chart" uri="{C3380CC4-5D6E-409C-BE32-E72D297353CC}">
              <c16:uniqueId val="{00000000-B3FD-4721-A821-AB791F864D0A}"/>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ヘルスアップ通信簿!$A$388:$C$390</c:f>
              <c:strCache>
                <c:ptCount val="3"/>
                <c:pt idx="0">
                  <c:v>2020</c:v>
                </c:pt>
                <c:pt idx="1">
                  <c:v>2021</c:v>
                </c:pt>
                <c:pt idx="2">
                  <c:v>2022</c:v>
                </c:pt>
              </c:strCache>
            </c:strRef>
          </c:cat>
          <c:val>
            <c:numRef>
              <c:f>ヘルスアップ通信簿!$E$388:$E$390</c:f>
              <c:numCache>
                <c:formatCode>0.0%</c:formatCode>
                <c:ptCount val="3"/>
                <c:pt idx="0">
                  <c:v>0.20269999999999999</c:v>
                </c:pt>
                <c:pt idx="1">
                  <c:v>0.20749999999999999</c:v>
                </c:pt>
                <c:pt idx="2">
                  <c:v>0.20130000000000001</c:v>
                </c:pt>
              </c:numCache>
            </c:numRef>
          </c:val>
          <c:smooth val="0"/>
          <c:extLst>
            <c:ext xmlns:c16="http://schemas.microsoft.com/office/drawing/2014/chart" uri="{C3380CC4-5D6E-409C-BE32-E72D297353CC}">
              <c16:uniqueId val="{00000001-B3FD-4721-A821-AB791F864D0A}"/>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ヘルスアップ通信簿!$A$388:$C$390</c:f>
              <c:strCache>
                <c:ptCount val="3"/>
                <c:pt idx="0">
                  <c:v>2020</c:v>
                </c:pt>
                <c:pt idx="1">
                  <c:v>2021</c:v>
                </c:pt>
                <c:pt idx="2">
                  <c:v>2022</c:v>
                </c:pt>
              </c:strCache>
            </c:strRef>
          </c:cat>
          <c:val>
            <c:numRef>
              <c:f>ヘルスアップ通信簿!$F$388:$F$390</c:f>
              <c:numCache>
                <c:formatCode>0.0%</c:formatCode>
                <c:ptCount val="3"/>
                <c:pt idx="0">
                  <c:v>0</c:v>
                </c:pt>
                <c:pt idx="1">
                  <c:v>0</c:v>
                </c:pt>
                <c:pt idx="2">
                  <c:v>0</c:v>
                </c:pt>
              </c:numCache>
            </c:numRef>
          </c:val>
          <c:smooth val="0"/>
          <c:extLst>
            <c:ext xmlns:c16="http://schemas.microsoft.com/office/drawing/2014/chart" uri="{C3380CC4-5D6E-409C-BE32-E72D297353CC}">
              <c16:uniqueId val="{00000002-B3FD-4721-A821-AB791F864D0A}"/>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ヘルスアップ通信簿!$C$387</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ヘルスアップ通信簿!$A$388:$C$390</c15:sqref>
                        </c15:formulaRef>
                      </c:ext>
                    </c:extLst>
                    <c:strCache>
                      <c:ptCount val="3"/>
                      <c:pt idx="0">
                        <c:v>2020</c:v>
                      </c:pt>
                      <c:pt idx="1">
                        <c:v>2021</c:v>
                      </c:pt>
                      <c:pt idx="2">
                        <c:v>2022</c:v>
                      </c:pt>
                    </c:strCache>
                  </c:strRef>
                </c:cat>
                <c:val>
                  <c:numRef>
                    <c:extLst>
                      <c:ext uri="{02D57815-91ED-43cb-92C2-25804820EDAC}">
                        <c15:formulaRef>
                          <c15:sqref>ヘルスアップ通信簿!$C$388:$C$390</c15:sqref>
                        </c15:formulaRef>
                      </c:ext>
                    </c:extLst>
                    <c:numCache>
                      <c:formatCode>General</c:formatCode>
                      <c:ptCount val="3"/>
                    </c:numCache>
                  </c:numRef>
                </c:val>
                <c:smooth val="0"/>
                <c:extLst>
                  <c:ext xmlns:c16="http://schemas.microsoft.com/office/drawing/2014/chart" uri="{C3380CC4-5D6E-409C-BE32-E72D297353CC}">
                    <c16:uniqueId val="{00000003-B3FD-4721-A821-AB791F864D0A}"/>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ヘルスアップ通信簿!$D$394</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ヘルスアップ通信簿!$A$395:$C$397</c:f>
              <c:strCache>
                <c:ptCount val="3"/>
                <c:pt idx="0">
                  <c:v>2020</c:v>
                </c:pt>
                <c:pt idx="1">
                  <c:v>2021</c:v>
                </c:pt>
                <c:pt idx="2">
                  <c:v>2022</c:v>
                </c:pt>
              </c:strCache>
            </c:strRef>
          </c:cat>
          <c:val>
            <c:numRef>
              <c:f>ヘルスアップ通信簿!$D$395:$D$397</c:f>
              <c:numCache>
                <c:formatCode>0.0%</c:formatCode>
                <c:ptCount val="3"/>
                <c:pt idx="0">
                  <c:v>0</c:v>
                </c:pt>
                <c:pt idx="1">
                  <c:v>0</c:v>
                </c:pt>
                <c:pt idx="2">
                  <c:v>0</c:v>
                </c:pt>
              </c:numCache>
            </c:numRef>
          </c:val>
          <c:smooth val="0"/>
          <c:extLst>
            <c:ext xmlns:c16="http://schemas.microsoft.com/office/drawing/2014/chart" uri="{C3380CC4-5D6E-409C-BE32-E72D297353CC}">
              <c16:uniqueId val="{00000000-4927-49D7-A7D1-F48E89BD80C2}"/>
            </c:ext>
          </c:extLst>
        </c:ser>
        <c:ser>
          <c:idx val="2"/>
          <c:order val="2"/>
          <c:tx>
            <c:v>愛知支部平均</c:v>
          </c:tx>
          <c:spPr>
            <a:ln w="28575" cap="rnd">
              <a:solidFill>
                <a:srgbClr val="92D050"/>
              </a:solidFill>
              <a:round/>
            </a:ln>
            <a:effectLst/>
          </c:spPr>
          <c:marker>
            <c:symbol val="x"/>
            <c:size val="5"/>
            <c:spPr>
              <a:solidFill>
                <a:srgbClr val="92D050"/>
              </a:solidFill>
              <a:ln w="9525">
                <a:solidFill>
                  <a:srgbClr val="92D050"/>
                </a:solidFill>
              </a:ln>
              <a:effectLst/>
            </c:spPr>
          </c:marker>
          <c:cat>
            <c:strRef>
              <c:f>ヘルスアップ通信簿!$A$395:$C$397</c:f>
              <c:strCache>
                <c:ptCount val="3"/>
                <c:pt idx="0">
                  <c:v>2020</c:v>
                </c:pt>
                <c:pt idx="1">
                  <c:v>2021</c:v>
                </c:pt>
                <c:pt idx="2">
                  <c:v>2022</c:v>
                </c:pt>
              </c:strCache>
            </c:strRef>
          </c:cat>
          <c:val>
            <c:numRef>
              <c:f>ヘルスアップ通信簿!$E$395:$E$397</c:f>
              <c:numCache>
                <c:formatCode>0.0%</c:formatCode>
                <c:ptCount val="3"/>
                <c:pt idx="0">
                  <c:v>0.23139999999999999</c:v>
                </c:pt>
                <c:pt idx="1">
                  <c:v>0.24060000000000001</c:v>
                </c:pt>
                <c:pt idx="2">
                  <c:v>0.2389</c:v>
                </c:pt>
              </c:numCache>
            </c:numRef>
          </c:val>
          <c:smooth val="0"/>
          <c:extLst>
            <c:ext xmlns:c16="http://schemas.microsoft.com/office/drawing/2014/chart" uri="{C3380CC4-5D6E-409C-BE32-E72D297353CC}">
              <c16:uniqueId val="{00000001-4927-49D7-A7D1-F48E89BD80C2}"/>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ヘルスアップ通信簿!$A$395:$C$397</c:f>
              <c:strCache>
                <c:ptCount val="3"/>
                <c:pt idx="0">
                  <c:v>2020</c:v>
                </c:pt>
                <c:pt idx="1">
                  <c:v>2021</c:v>
                </c:pt>
                <c:pt idx="2">
                  <c:v>2022</c:v>
                </c:pt>
              </c:strCache>
            </c:strRef>
          </c:cat>
          <c:val>
            <c:numRef>
              <c:f>ヘルスアップ通信簿!$F$395:$F$397</c:f>
              <c:numCache>
                <c:formatCode>0.0%</c:formatCode>
                <c:ptCount val="3"/>
                <c:pt idx="0">
                  <c:v>0</c:v>
                </c:pt>
                <c:pt idx="1">
                  <c:v>0</c:v>
                </c:pt>
                <c:pt idx="2">
                  <c:v>0</c:v>
                </c:pt>
              </c:numCache>
            </c:numRef>
          </c:val>
          <c:smooth val="0"/>
          <c:extLst>
            <c:ext xmlns:c16="http://schemas.microsoft.com/office/drawing/2014/chart" uri="{C3380CC4-5D6E-409C-BE32-E72D297353CC}">
              <c16:uniqueId val="{00000002-4927-49D7-A7D1-F48E89BD80C2}"/>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ヘルスアップ通信簿!$C$394</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ヘルスアップ通信簿!$A$395:$C$397</c15:sqref>
                        </c15:formulaRef>
                      </c:ext>
                    </c:extLst>
                    <c:strCache>
                      <c:ptCount val="3"/>
                      <c:pt idx="0">
                        <c:v>2020</c:v>
                      </c:pt>
                      <c:pt idx="1">
                        <c:v>2021</c:v>
                      </c:pt>
                      <c:pt idx="2">
                        <c:v>2022</c:v>
                      </c:pt>
                    </c:strCache>
                  </c:strRef>
                </c:cat>
                <c:val>
                  <c:numRef>
                    <c:extLst>
                      <c:ext uri="{02D57815-91ED-43cb-92C2-25804820EDAC}">
                        <c15:formulaRef>
                          <c15:sqref>ヘルスアップ通信簿!$C$395:$C$397</c15:sqref>
                        </c15:formulaRef>
                      </c:ext>
                    </c:extLst>
                    <c:numCache>
                      <c:formatCode>General</c:formatCode>
                      <c:ptCount val="3"/>
                    </c:numCache>
                  </c:numRef>
                </c:val>
                <c:smooth val="0"/>
                <c:extLst>
                  <c:ext xmlns:c16="http://schemas.microsoft.com/office/drawing/2014/chart" uri="{C3380CC4-5D6E-409C-BE32-E72D297353CC}">
                    <c16:uniqueId val="{00000003-4927-49D7-A7D1-F48E89BD80C2}"/>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ヘルスアップ通信簿!$D$404</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ヘルスアップ通信簿!$A$405:$C$407</c:f>
              <c:strCache>
                <c:ptCount val="3"/>
                <c:pt idx="0">
                  <c:v>2020</c:v>
                </c:pt>
                <c:pt idx="1">
                  <c:v>2021</c:v>
                </c:pt>
                <c:pt idx="2">
                  <c:v>2022</c:v>
                </c:pt>
              </c:strCache>
            </c:strRef>
          </c:cat>
          <c:val>
            <c:numRef>
              <c:f>ヘルスアップ通信簿!$D$405:$D$407</c:f>
              <c:numCache>
                <c:formatCode>0.0%</c:formatCode>
                <c:ptCount val="3"/>
                <c:pt idx="0">
                  <c:v>0</c:v>
                </c:pt>
                <c:pt idx="1">
                  <c:v>0</c:v>
                </c:pt>
                <c:pt idx="2">
                  <c:v>0</c:v>
                </c:pt>
              </c:numCache>
            </c:numRef>
          </c:val>
          <c:smooth val="0"/>
          <c:extLst>
            <c:ext xmlns:c16="http://schemas.microsoft.com/office/drawing/2014/chart" uri="{C3380CC4-5D6E-409C-BE32-E72D297353CC}">
              <c16:uniqueId val="{00000000-19C9-4E57-9914-D2DBA859FABF}"/>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ヘルスアップ通信簿!$A$405:$C$407</c:f>
              <c:strCache>
                <c:ptCount val="3"/>
                <c:pt idx="0">
                  <c:v>2020</c:v>
                </c:pt>
                <c:pt idx="1">
                  <c:v>2021</c:v>
                </c:pt>
                <c:pt idx="2">
                  <c:v>2022</c:v>
                </c:pt>
              </c:strCache>
            </c:strRef>
          </c:cat>
          <c:val>
            <c:numRef>
              <c:f>ヘルスアップ通信簿!$E$405:$E$407</c:f>
              <c:numCache>
                <c:formatCode>0.0%</c:formatCode>
                <c:ptCount val="3"/>
                <c:pt idx="0">
                  <c:v>0.27189999999999998</c:v>
                </c:pt>
                <c:pt idx="1">
                  <c:v>0.26850000000000002</c:v>
                </c:pt>
                <c:pt idx="2">
                  <c:v>0.2737</c:v>
                </c:pt>
              </c:numCache>
            </c:numRef>
          </c:val>
          <c:smooth val="0"/>
          <c:extLst>
            <c:ext xmlns:c16="http://schemas.microsoft.com/office/drawing/2014/chart" uri="{C3380CC4-5D6E-409C-BE32-E72D297353CC}">
              <c16:uniqueId val="{00000001-19C9-4E57-9914-D2DBA859FABF}"/>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ヘルスアップ通信簿!$A$405:$C$407</c:f>
              <c:strCache>
                <c:ptCount val="3"/>
                <c:pt idx="0">
                  <c:v>2020</c:v>
                </c:pt>
                <c:pt idx="1">
                  <c:v>2021</c:v>
                </c:pt>
                <c:pt idx="2">
                  <c:v>2022</c:v>
                </c:pt>
              </c:strCache>
            </c:strRef>
          </c:cat>
          <c:val>
            <c:numRef>
              <c:f>ヘルスアップ通信簿!$F$405:$F$407</c:f>
              <c:numCache>
                <c:formatCode>0.0%</c:formatCode>
                <c:ptCount val="3"/>
                <c:pt idx="0">
                  <c:v>0</c:v>
                </c:pt>
                <c:pt idx="1">
                  <c:v>0</c:v>
                </c:pt>
                <c:pt idx="2">
                  <c:v>0</c:v>
                </c:pt>
              </c:numCache>
            </c:numRef>
          </c:val>
          <c:smooth val="0"/>
          <c:extLst>
            <c:ext xmlns:c16="http://schemas.microsoft.com/office/drawing/2014/chart" uri="{C3380CC4-5D6E-409C-BE32-E72D297353CC}">
              <c16:uniqueId val="{00000002-19C9-4E57-9914-D2DBA859FABF}"/>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ヘルスアップ通信簿!$C$404</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ヘルスアップ通信簿!$A$405:$C$407</c15:sqref>
                        </c15:formulaRef>
                      </c:ext>
                    </c:extLst>
                    <c:strCache>
                      <c:ptCount val="3"/>
                      <c:pt idx="0">
                        <c:v>2020</c:v>
                      </c:pt>
                      <c:pt idx="1">
                        <c:v>2021</c:v>
                      </c:pt>
                      <c:pt idx="2">
                        <c:v>2022</c:v>
                      </c:pt>
                    </c:strCache>
                  </c:strRef>
                </c:cat>
                <c:val>
                  <c:numRef>
                    <c:extLst>
                      <c:ext uri="{02D57815-91ED-43cb-92C2-25804820EDAC}">
                        <c15:formulaRef>
                          <c15:sqref>ヘルスアップ通信簿!$C$405:$C$407</c15:sqref>
                        </c15:formulaRef>
                      </c:ext>
                    </c:extLst>
                    <c:numCache>
                      <c:formatCode>General</c:formatCode>
                      <c:ptCount val="3"/>
                    </c:numCache>
                  </c:numRef>
                </c:val>
                <c:smooth val="0"/>
                <c:extLst>
                  <c:ext xmlns:c16="http://schemas.microsoft.com/office/drawing/2014/chart" uri="{C3380CC4-5D6E-409C-BE32-E72D297353CC}">
                    <c16:uniqueId val="{00000003-19C9-4E57-9914-D2DBA859FABF}"/>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ヘルスアップ通信簿!$D$414</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ヘルスアップ通信簿!$A$415:$C$417</c:f>
              <c:strCache>
                <c:ptCount val="3"/>
                <c:pt idx="0">
                  <c:v>2020</c:v>
                </c:pt>
                <c:pt idx="1">
                  <c:v>2021</c:v>
                </c:pt>
                <c:pt idx="2">
                  <c:v>2022</c:v>
                </c:pt>
              </c:strCache>
            </c:strRef>
          </c:cat>
          <c:val>
            <c:numRef>
              <c:f>ヘルスアップ通信簿!$D$415:$D$417</c:f>
              <c:numCache>
                <c:formatCode>0.0%</c:formatCode>
                <c:ptCount val="3"/>
                <c:pt idx="0">
                  <c:v>0</c:v>
                </c:pt>
                <c:pt idx="1">
                  <c:v>0</c:v>
                </c:pt>
                <c:pt idx="2">
                  <c:v>0</c:v>
                </c:pt>
              </c:numCache>
            </c:numRef>
          </c:val>
          <c:smooth val="0"/>
          <c:extLst>
            <c:ext xmlns:c16="http://schemas.microsoft.com/office/drawing/2014/chart" uri="{C3380CC4-5D6E-409C-BE32-E72D297353CC}">
              <c16:uniqueId val="{00000000-8493-46CD-99BD-33DB01EFC97E}"/>
            </c:ext>
          </c:extLst>
        </c:ser>
        <c:ser>
          <c:idx val="2"/>
          <c:order val="2"/>
          <c:tx>
            <c:v>愛知支部平均</c:v>
          </c:tx>
          <c:spPr>
            <a:ln w="28575" cap="rnd">
              <a:solidFill>
                <a:srgbClr val="92D050"/>
              </a:solidFill>
              <a:round/>
            </a:ln>
            <a:effectLst/>
          </c:spPr>
          <c:marker>
            <c:symbol val="star"/>
            <c:size val="5"/>
            <c:spPr>
              <a:solidFill>
                <a:srgbClr val="92D050">
                  <a:alpha val="99000"/>
                </a:srgbClr>
              </a:solidFill>
              <a:ln w="9525">
                <a:solidFill>
                  <a:srgbClr val="92D050"/>
                </a:solidFill>
              </a:ln>
              <a:effectLst/>
            </c:spPr>
          </c:marker>
          <c:cat>
            <c:strRef>
              <c:f>ヘルスアップ通信簿!$A$415:$C$417</c:f>
              <c:strCache>
                <c:ptCount val="3"/>
                <c:pt idx="0">
                  <c:v>2020</c:v>
                </c:pt>
                <c:pt idx="1">
                  <c:v>2021</c:v>
                </c:pt>
                <c:pt idx="2">
                  <c:v>2022</c:v>
                </c:pt>
              </c:strCache>
            </c:strRef>
          </c:cat>
          <c:val>
            <c:numRef>
              <c:f>ヘルスアップ通信簿!$E$415:$E$417</c:f>
              <c:numCache>
                <c:formatCode>0.0%</c:formatCode>
                <c:ptCount val="3"/>
                <c:pt idx="0">
                  <c:v>3.2399999999999998E-2</c:v>
                </c:pt>
                <c:pt idx="1">
                  <c:v>3.1399999999999997E-2</c:v>
                </c:pt>
                <c:pt idx="2">
                  <c:v>3.4299999999999997E-2</c:v>
                </c:pt>
              </c:numCache>
            </c:numRef>
          </c:val>
          <c:smooth val="0"/>
          <c:extLst>
            <c:ext xmlns:c16="http://schemas.microsoft.com/office/drawing/2014/chart" uri="{C3380CC4-5D6E-409C-BE32-E72D297353CC}">
              <c16:uniqueId val="{00000001-8493-46CD-99BD-33DB01EFC97E}"/>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ヘルスアップ通信簿!$A$415:$C$417</c:f>
              <c:strCache>
                <c:ptCount val="3"/>
                <c:pt idx="0">
                  <c:v>2020</c:v>
                </c:pt>
                <c:pt idx="1">
                  <c:v>2021</c:v>
                </c:pt>
                <c:pt idx="2">
                  <c:v>2022</c:v>
                </c:pt>
              </c:strCache>
            </c:strRef>
          </c:cat>
          <c:val>
            <c:numRef>
              <c:f>ヘルスアップ通信簿!$F$415:$F$417</c:f>
              <c:numCache>
                <c:formatCode>0.0%</c:formatCode>
                <c:ptCount val="3"/>
                <c:pt idx="0">
                  <c:v>0</c:v>
                </c:pt>
                <c:pt idx="1">
                  <c:v>0</c:v>
                </c:pt>
                <c:pt idx="2">
                  <c:v>0</c:v>
                </c:pt>
              </c:numCache>
            </c:numRef>
          </c:val>
          <c:smooth val="0"/>
          <c:extLst>
            <c:ext xmlns:c16="http://schemas.microsoft.com/office/drawing/2014/chart" uri="{C3380CC4-5D6E-409C-BE32-E72D297353CC}">
              <c16:uniqueId val="{00000002-8493-46CD-99BD-33DB01EFC97E}"/>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ヘルスアップ通信簿!$C$414</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ヘルスアップ通信簿!$A$415:$C$417</c15:sqref>
                        </c15:formulaRef>
                      </c:ext>
                    </c:extLst>
                    <c:strCache>
                      <c:ptCount val="3"/>
                      <c:pt idx="0">
                        <c:v>2020</c:v>
                      </c:pt>
                      <c:pt idx="1">
                        <c:v>2021</c:v>
                      </c:pt>
                      <c:pt idx="2">
                        <c:v>2022</c:v>
                      </c:pt>
                    </c:strCache>
                  </c:strRef>
                </c:cat>
                <c:val>
                  <c:numRef>
                    <c:extLst>
                      <c:ext uri="{02D57815-91ED-43cb-92C2-25804820EDAC}">
                        <c15:formulaRef>
                          <c15:sqref>ヘルスアップ通信簿!$C$415:$C$417</c15:sqref>
                        </c15:formulaRef>
                      </c:ext>
                    </c:extLst>
                    <c:numCache>
                      <c:formatCode>General</c:formatCode>
                      <c:ptCount val="3"/>
                    </c:numCache>
                  </c:numRef>
                </c:val>
                <c:smooth val="0"/>
                <c:extLst>
                  <c:ext xmlns:c16="http://schemas.microsoft.com/office/drawing/2014/chart" uri="{C3380CC4-5D6E-409C-BE32-E72D297353CC}">
                    <c16:uniqueId val="{00000003-8493-46CD-99BD-33DB01EFC97E}"/>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ヘルスアップ通信簿!$D$423</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ヘルスアップ通信簿!$A$424:$C$426</c:f>
              <c:strCache>
                <c:ptCount val="3"/>
                <c:pt idx="0">
                  <c:v>2020</c:v>
                </c:pt>
                <c:pt idx="1">
                  <c:v>2021</c:v>
                </c:pt>
                <c:pt idx="2">
                  <c:v>2022</c:v>
                </c:pt>
              </c:strCache>
            </c:strRef>
          </c:cat>
          <c:val>
            <c:numRef>
              <c:f>ヘルスアップ通信簿!$D$424:$D$426</c:f>
              <c:numCache>
                <c:formatCode>0.0%</c:formatCode>
                <c:ptCount val="3"/>
                <c:pt idx="0">
                  <c:v>0</c:v>
                </c:pt>
                <c:pt idx="1">
                  <c:v>0</c:v>
                </c:pt>
                <c:pt idx="2">
                  <c:v>0</c:v>
                </c:pt>
              </c:numCache>
            </c:numRef>
          </c:val>
          <c:smooth val="0"/>
          <c:extLst>
            <c:ext xmlns:c16="http://schemas.microsoft.com/office/drawing/2014/chart" uri="{C3380CC4-5D6E-409C-BE32-E72D297353CC}">
              <c16:uniqueId val="{00000000-CADC-4121-9BBE-70343F1EDD9C}"/>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ヘルスアップ通信簿!$A$424:$C$426</c:f>
              <c:strCache>
                <c:ptCount val="3"/>
                <c:pt idx="0">
                  <c:v>2020</c:v>
                </c:pt>
                <c:pt idx="1">
                  <c:v>2021</c:v>
                </c:pt>
                <c:pt idx="2">
                  <c:v>2022</c:v>
                </c:pt>
              </c:strCache>
            </c:strRef>
          </c:cat>
          <c:val>
            <c:numRef>
              <c:f>ヘルスアップ通信簿!$E$424:$E$426</c:f>
              <c:numCache>
                <c:formatCode>0.0%</c:formatCode>
                <c:ptCount val="3"/>
                <c:pt idx="0">
                  <c:v>0.36919999999999997</c:v>
                </c:pt>
                <c:pt idx="1">
                  <c:v>0.37519999999999998</c:v>
                </c:pt>
                <c:pt idx="2">
                  <c:v>0.38239999999999996</c:v>
                </c:pt>
              </c:numCache>
            </c:numRef>
          </c:val>
          <c:smooth val="0"/>
          <c:extLst>
            <c:ext xmlns:c16="http://schemas.microsoft.com/office/drawing/2014/chart" uri="{C3380CC4-5D6E-409C-BE32-E72D297353CC}">
              <c16:uniqueId val="{00000001-CADC-4121-9BBE-70343F1EDD9C}"/>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ヘルスアップ通信簿!$A$424:$C$426</c:f>
              <c:strCache>
                <c:ptCount val="3"/>
                <c:pt idx="0">
                  <c:v>2020</c:v>
                </c:pt>
                <c:pt idx="1">
                  <c:v>2021</c:v>
                </c:pt>
                <c:pt idx="2">
                  <c:v>2022</c:v>
                </c:pt>
              </c:strCache>
            </c:strRef>
          </c:cat>
          <c:val>
            <c:numRef>
              <c:f>ヘルスアップ通信簿!$F$424:$F$426</c:f>
              <c:numCache>
                <c:formatCode>0.0%</c:formatCode>
                <c:ptCount val="3"/>
                <c:pt idx="0">
                  <c:v>0</c:v>
                </c:pt>
                <c:pt idx="1">
                  <c:v>0</c:v>
                </c:pt>
                <c:pt idx="2">
                  <c:v>0</c:v>
                </c:pt>
              </c:numCache>
            </c:numRef>
          </c:val>
          <c:smooth val="0"/>
          <c:extLst>
            <c:ext xmlns:c16="http://schemas.microsoft.com/office/drawing/2014/chart" uri="{C3380CC4-5D6E-409C-BE32-E72D297353CC}">
              <c16:uniqueId val="{00000002-CADC-4121-9BBE-70343F1EDD9C}"/>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ヘルスアップ通信簿!$C$423</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ヘルスアップ通信簿!$A$424:$C$426</c15:sqref>
                        </c15:formulaRef>
                      </c:ext>
                    </c:extLst>
                    <c:strCache>
                      <c:ptCount val="3"/>
                      <c:pt idx="0">
                        <c:v>2020</c:v>
                      </c:pt>
                      <c:pt idx="1">
                        <c:v>2021</c:v>
                      </c:pt>
                      <c:pt idx="2">
                        <c:v>2022</c:v>
                      </c:pt>
                    </c:strCache>
                  </c:strRef>
                </c:cat>
                <c:val>
                  <c:numRef>
                    <c:extLst>
                      <c:ext uri="{02D57815-91ED-43cb-92C2-25804820EDAC}">
                        <c15:formulaRef>
                          <c15:sqref>ヘルスアップ通信簿!$C$424:$C$426</c15:sqref>
                        </c15:formulaRef>
                      </c:ext>
                    </c:extLst>
                    <c:numCache>
                      <c:formatCode>General</c:formatCode>
                      <c:ptCount val="3"/>
                    </c:numCache>
                  </c:numRef>
                </c:val>
                <c:smooth val="0"/>
                <c:extLst>
                  <c:ext xmlns:c16="http://schemas.microsoft.com/office/drawing/2014/chart" uri="{C3380CC4-5D6E-409C-BE32-E72D297353CC}">
                    <c16:uniqueId val="{00000003-CADC-4121-9BBE-70343F1EDD9C}"/>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majorUnit val="0.25"/>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ltLang="ja-JP">
                <a:solidFill>
                  <a:sysClr val="windowText" lastClr="000000"/>
                </a:solidFill>
                <a:latin typeface="Meiryo UI" panose="020B0604030504040204" pitchFamily="50" charset="-128"/>
                <a:ea typeface="Meiryo UI" panose="020B0604030504040204" pitchFamily="50" charset="-128"/>
              </a:rPr>
              <a:t>2022</a:t>
            </a:r>
            <a:endParaRPr lang="ja-JP" altLang="en-US">
              <a:solidFill>
                <a:sysClr val="windowText" lastClr="000000"/>
              </a:solidFill>
              <a:latin typeface="Meiryo UI" panose="020B0604030504040204" pitchFamily="50" charset="-128"/>
              <a:ea typeface="Meiryo UI" panose="020B0604030504040204" pitchFamily="50" charset="-128"/>
            </a:endParaRPr>
          </a:p>
        </c:rich>
      </c:tx>
      <c:layout>
        <c:manualLayout>
          <c:xMode val="edge"/>
          <c:yMode val="edge"/>
          <c:x val="5.3569326006615813E-2"/>
          <c:y val="5.4316214459232903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3034535632918915"/>
          <c:y val="0.15601477334301478"/>
          <c:w val="0.57593463148145974"/>
          <c:h val="0.65171577693125571"/>
        </c:manualLayout>
      </c:layout>
      <c:radarChart>
        <c:radarStyle val="marker"/>
        <c:varyColors val="0"/>
        <c:ser>
          <c:idx val="0"/>
          <c:order val="0"/>
          <c:tx>
            <c:strRef>
              <c:f>ヘルスアップ通信簿!$N$308</c:f>
              <c:strCache>
                <c:ptCount val="1"/>
                <c:pt idx="0">
                  <c:v>貴社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ヘルスアップ通信簿!$O$306:$Z$306</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ヘルスアップ通信簿!$O$308:$Z$308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CA6-4F79-AD67-5F81DEA86392}"/>
            </c:ext>
          </c:extLst>
        </c:ser>
        <c:ser>
          <c:idx val="1"/>
          <c:order val="1"/>
          <c:tx>
            <c:strRef>
              <c:f>ヘルスアップ通信簿!$N$309</c:f>
              <c:strCache>
                <c:ptCount val="1"/>
                <c:pt idx="0">
                  <c:v>愛知支部平均</c:v>
                </c:pt>
              </c:strCache>
            </c:strRef>
          </c:tx>
          <c:spPr>
            <a:ln w="31750" cap="rnd">
              <a:solidFill>
                <a:srgbClr val="92D050"/>
              </a:solidFill>
              <a:round/>
            </a:ln>
            <a:effectLst/>
          </c:spPr>
          <c:marker>
            <c:symbol val="square"/>
            <c:size val="5"/>
            <c:spPr>
              <a:solidFill>
                <a:srgbClr val="92D050"/>
              </a:solidFill>
              <a:ln w="9525" cap="flat" cmpd="sng" algn="ctr">
                <a:solidFill>
                  <a:srgbClr val="92D050"/>
                </a:solidFill>
                <a:round/>
              </a:ln>
              <a:effectLst/>
            </c:spPr>
          </c:marker>
          <c:dLbls>
            <c:delete val="1"/>
          </c:dLbls>
          <c:cat>
            <c:strRef>
              <c:f>ヘルスアップ通信簿!$O$306:$Z$306</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ヘルスアップ通信簿!$O$309:$Z$309</c:f>
              <c:numCache>
                <c:formatCode>0%</c:formatCode>
                <c:ptCount val="12"/>
                <c:pt idx="0">
                  <c:v>0.44450000000000001</c:v>
                </c:pt>
                <c:pt idx="1">
                  <c:v>0.76269999999999993</c:v>
                </c:pt>
                <c:pt idx="2">
                  <c:v>0.60040000000000004</c:v>
                </c:pt>
                <c:pt idx="3">
                  <c:v>0.56580000000000008</c:v>
                </c:pt>
                <c:pt idx="4">
                  <c:v>0.1694</c:v>
                </c:pt>
                <c:pt idx="5">
                  <c:v>0.34410000000000002</c:v>
                </c:pt>
                <c:pt idx="6">
                  <c:v>0.33029999999999998</c:v>
                </c:pt>
                <c:pt idx="7">
                  <c:v>0.20130000000000001</c:v>
                </c:pt>
                <c:pt idx="8">
                  <c:v>0.2389</c:v>
                </c:pt>
                <c:pt idx="9">
                  <c:v>0.2737</c:v>
                </c:pt>
                <c:pt idx="10">
                  <c:v>3.4299999999999997E-2</c:v>
                </c:pt>
                <c:pt idx="11">
                  <c:v>0.38239999999999996</c:v>
                </c:pt>
              </c:numCache>
            </c:numRef>
          </c:val>
          <c:extLst>
            <c:ext xmlns:c16="http://schemas.microsoft.com/office/drawing/2014/chart" uri="{C3380CC4-5D6E-409C-BE32-E72D297353CC}">
              <c16:uniqueId val="{00000001-DCA6-4F79-AD67-5F81DEA86392}"/>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364173856"/>
        <c:crosses val="autoZero"/>
        <c:crossBetween val="between"/>
        <c:majorUnit val="0.2"/>
      </c:valAx>
      <c:spPr>
        <a:noFill/>
        <a:ln>
          <a:noFill/>
        </a:ln>
        <a:effectLst/>
      </c:spPr>
    </c:plotArea>
    <c:legend>
      <c:legendPos val="b"/>
      <c:layout>
        <c:manualLayout>
          <c:xMode val="edge"/>
          <c:yMode val="edge"/>
          <c:x val="0.20062367381390606"/>
          <c:y val="0.88546086852079564"/>
          <c:w val="0.61482147383680474"/>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ltLang="ja-JP">
                <a:solidFill>
                  <a:sysClr val="windowText" lastClr="000000"/>
                </a:solidFill>
                <a:latin typeface="Meiryo UI" panose="020B0604030504040204" pitchFamily="50" charset="-128"/>
                <a:ea typeface="Meiryo UI" panose="020B0604030504040204" pitchFamily="50" charset="-128"/>
              </a:rPr>
              <a:t>2022</a:t>
            </a:r>
            <a:endParaRPr lang="ja-JP" altLang="en-US">
              <a:solidFill>
                <a:sysClr val="windowText" lastClr="000000"/>
              </a:solidFill>
              <a:latin typeface="Meiryo UI" panose="020B0604030504040204" pitchFamily="50" charset="-128"/>
              <a:ea typeface="Meiryo UI" panose="020B0604030504040204" pitchFamily="50" charset="-128"/>
            </a:endParaRPr>
          </a:p>
        </c:rich>
      </c:tx>
      <c:layout>
        <c:manualLayout>
          <c:xMode val="edge"/>
          <c:yMode val="edge"/>
          <c:x val="5.3732518438089134E-2"/>
          <c:y val="6.3307499980416695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2601115192990101"/>
          <c:y val="0.1874838559782423"/>
          <c:w val="0.58033934625204031"/>
          <c:h val="0.60826983920896005"/>
        </c:manualLayout>
      </c:layout>
      <c:radarChart>
        <c:radarStyle val="marker"/>
        <c:varyColors val="0"/>
        <c:ser>
          <c:idx val="0"/>
          <c:order val="0"/>
          <c:tx>
            <c:strRef>
              <c:f>ヘルスアップ通信簿!$N$308</c:f>
              <c:strCache>
                <c:ptCount val="1"/>
                <c:pt idx="0">
                  <c:v>貴社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ヘルスアップ通信簿!$O$306:$Z$306</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ヘルスアップ通信簿!$O$308:$Z$308</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B07-477B-91B6-E6C161DC8391}"/>
            </c:ext>
          </c:extLst>
        </c:ser>
        <c:ser>
          <c:idx val="1"/>
          <c:order val="1"/>
          <c:tx>
            <c:strRef>
              <c:f>ヘルスアップ通信簿!$N$310</c:f>
              <c:strCache>
                <c:ptCount val="1"/>
                <c:pt idx="0">
                  <c:v>同業態全国平均</c:v>
                </c:pt>
              </c:strCache>
            </c:strRef>
          </c:tx>
          <c:spPr>
            <a:ln w="31750" cap="rnd">
              <a:solidFill>
                <a:schemeClr val="accent4"/>
              </a:solidFill>
              <a:round/>
            </a:ln>
            <a:effectLst/>
          </c:spPr>
          <c:marker>
            <c:symbol val="square"/>
            <c:size val="4"/>
            <c:spPr>
              <a:solidFill>
                <a:schemeClr val="accent4"/>
              </a:solidFill>
              <a:ln w="9525" cap="flat" cmpd="sng" algn="ctr">
                <a:solidFill>
                  <a:schemeClr val="accent4"/>
                </a:solidFill>
                <a:round/>
              </a:ln>
              <a:effectLst/>
            </c:spPr>
          </c:marker>
          <c:dLbls>
            <c:delete val="1"/>
          </c:dLbls>
          <c:cat>
            <c:strRef>
              <c:f>ヘルスアップ通信簿!$O$306:$Z$306</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ヘルスアップ通信簿!$O$310:$Z$310</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B07-477B-91B6-E6C161DC8391}"/>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364173856"/>
        <c:crosses val="autoZero"/>
        <c:crossBetween val="between"/>
        <c:majorUnit val="0.2"/>
      </c:valAx>
      <c:spPr>
        <a:noFill/>
        <a:ln>
          <a:noFill/>
        </a:ln>
        <a:effectLst/>
      </c:spPr>
    </c:plotArea>
    <c:legend>
      <c:legendPos val="b"/>
      <c:layout>
        <c:manualLayout>
          <c:xMode val="edge"/>
          <c:yMode val="edge"/>
          <c:x val="0.2006237810237308"/>
          <c:y val="0.88119093338071186"/>
          <c:w val="0.61482147383680474"/>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50000"/>
          <a:lumOff val="50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r>
              <a:rPr lang="ja-JP" altLang="en-US" sz="1000" b="1">
                <a:solidFill>
                  <a:sysClr val="windowText" lastClr="000000"/>
                </a:solidFill>
                <a:latin typeface="Meiryo UI" panose="020B0604030504040204" pitchFamily="50" charset="-128"/>
                <a:ea typeface="Meiryo UI" panose="020B0604030504040204" pitchFamily="50" charset="-128"/>
              </a:rPr>
              <a:t>生活習慣病リスクの保有者の場合</a:t>
            </a:r>
          </a:p>
        </c:rich>
      </c:tx>
      <c:layout/>
      <c:overlay val="0"/>
      <c:spPr>
        <a:noFill/>
        <a:ln>
          <a:noFill/>
        </a:ln>
        <a:effectLst/>
      </c:spPr>
      <c:txPr>
        <a:bodyPr rot="0" spcFirstLastPara="1" vertOverflow="ellipsis" vert="horz" wrap="square" anchor="ctr" anchorCtr="1"/>
        <a:lstStyle/>
        <a:p>
          <a:pPr>
            <a:defRPr sz="10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10264268590988086"/>
          <c:y val="0.22582287137956988"/>
          <c:w val="0.77403875505195419"/>
          <c:h val="0.59161978366678059"/>
        </c:manualLayout>
      </c:layout>
      <c:radarChart>
        <c:radarStyle val="marker"/>
        <c:varyColors val="0"/>
        <c:ser>
          <c:idx val="0"/>
          <c:order val="0"/>
          <c:tx>
            <c:strRef>
              <c:f>ヘルスアップ通信簿!$N$174</c:f>
              <c:strCache>
                <c:ptCount val="1"/>
                <c:pt idx="0">
                  <c:v>A社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ヘルスアップ通信簿!$O$172:$S$172</c:f>
              <c:strCache>
                <c:ptCount val="5"/>
                <c:pt idx="0">
                  <c:v>腹囲</c:v>
                </c:pt>
                <c:pt idx="1">
                  <c:v>血圧</c:v>
                </c:pt>
                <c:pt idx="2">
                  <c:v>血糖</c:v>
                </c:pt>
                <c:pt idx="3">
                  <c:v>脂質</c:v>
                </c:pt>
                <c:pt idx="4">
                  <c:v>喫煙</c:v>
                </c:pt>
              </c:strCache>
            </c:strRef>
          </c:cat>
          <c:val>
            <c:numRef>
              <c:f>ヘルスアップ通信簿!$O$174:$S$174</c:f>
              <c:numCache>
                <c:formatCode>0%</c:formatCode>
                <c:ptCount val="5"/>
                <c:pt idx="0">
                  <c:v>0.4</c:v>
                </c:pt>
                <c:pt idx="1">
                  <c:v>0.7</c:v>
                </c:pt>
                <c:pt idx="2">
                  <c:v>0.32</c:v>
                </c:pt>
                <c:pt idx="3">
                  <c:v>0.3</c:v>
                </c:pt>
                <c:pt idx="4">
                  <c:v>0.2</c:v>
                </c:pt>
              </c:numCache>
            </c:numRef>
          </c:val>
          <c:extLst>
            <c:ext xmlns:c16="http://schemas.microsoft.com/office/drawing/2014/chart" uri="{C3380CC4-5D6E-409C-BE32-E72D297353CC}">
              <c16:uniqueId val="{00000000-9D22-4D9C-982A-97D608A86739}"/>
            </c:ext>
          </c:extLst>
        </c:ser>
        <c:ser>
          <c:idx val="1"/>
          <c:order val="1"/>
          <c:tx>
            <c:strRef>
              <c:f>ヘルスアップ通信簿!$N$175</c:f>
              <c:strCache>
                <c:ptCount val="1"/>
                <c:pt idx="0">
                  <c:v>愛知支部平均</c:v>
                </c:pt>
              </c:strCache>
            </c:strRef>
          </c:tx>
          <c:spPr>
            <a:ln w="28575" cap="rnd">
              <a:solidFill>
                <a:srgbClr val="92D050"/>
              </a:solidFill>
              <a:round/>
            </a:ln>
            <a:effectLst/>
          </c:spPr>
          <c:marker>
            <c:symbol val="square"/>
            <c:size val="5"/>
            <c:spPr>
              <a:solidFill>
                <a:srgbClr val="92D050"/>
              </a:solidFill>
              <a:ln w="9525" cap="flat" cmpd="sng" algn="ctr">
                <a:noFill/>
                <a:round/>
              </a:ln>
              <a:effectLst/>
            </c:spPr>
          </c:marker>
          <c:dLbls>
            <c:delete val="1"/>
          </c:dLbls>
          <c:cat>
            <c:strRef>
              <c:f>ヘルスアップ通信簿!$O$172:$S$172</c:f>
              <c:strCache>
                <c:ptCount val="5"/>
                <c:pt idx="0">
                  <c:v>腹囲</c:v>
                </c:pt>
                <c:pt idx="1">
                  <c:v>血圧</c:v>
                </c:pt>
                <c:pt idx="2">
                  <c:v>血糖</c:v>
                </c:pt>
                <c:pt idx="3">
                  <c:v>脂質</c:v>
                </c:pt>
                <c:pt idx="4">
                  <c:v>喫煙</c:v>
                </c:pt>
              </c:strCache>
            </c:strRef>
          </c:cat>
          <c:val>
            <c:numRef>
              <c:f>ヘルスアップ通信簿!$O$175:$S$175</c:f>
              <c:numCache>
                <c:formatCode>0%</c:formatCode>
                <c:ptCount val="5"/>
                <c:pt idx="0">
                  <c:v>0.4</c:v>
                </c:pt>
                <c:pt idx="1">
                  <c:v>0.45</c:v>
                </c:pt>
                <c:pt idx="2">
                  <c:v>0.18</c:v>
                </c:pt>
                <c:pt idx="3">
                  <c:v>0.3</c:v>
                </c:pt>
                <c:pt idx="4">
                  <c:v>0.3</c:v>
                </c:pt>
              </c:numCache>
            </c:numRef>
          </c:val>
          <c:extLst>
            <c:ext xmlns:c16="http://schemas.microsoft.com/office/drawing/2014/chart" uri="{C3380CC4-5D6E-409C-BE32-E72D297353CC}">
              <c16:uniqueId val="{00000001-9D22-4D9C-982A-97D608A86739}"/>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105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ja-JP"/>
          </a:p>
        </c:txPr>
        <c:crossAx val="1364173856"/>
        <c:crosses val="autoZero"/>
        <c:crossBetween val="between"/>
        <c:majorUnit val="0.2"/>
      </c:valAx>
      <c:spPr>
        <a:noFill/>
        <a:ln>
          <a:noFill/>
        </a:ln>
        <a:effectLst/>
      </c:spPr>
    </c:plotArea>
    <c:legend>
      <c:legendPos val="b"/>
      <c:layout>
        <c:manualLayout>
          <c:xMode val="edge"/>
          <c:yMode val="edge"/>
          <c:x val="0.20062370062370063"/>
          <c:y val="0.83345942910398718"/>
          <c:w val="0.66610364066369476"/>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ja-JP" altLang="en-US" sz="1000" b="1">
                <a:solidFill>
                  <a:sysClr val="windowText" lastClr="000000"/>
                </a:solidFill>
                <a:latin typeface="Meiryo UI" panose="020B0604030504040204" pitchFamily="50" charset="-128"/>
                <a:ea typeface="Meiryo UI" panose="020B0604030504040204" pitchFamily="50" charset="-128"/>
              </a:rPr>
              <a:t>生活習慣の傾向</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manualLayout>
          <c:layoutTarget val="inner"/>
          <c:xMode val="edge"/>
          <c:yMode val="edge"/>
          <c:x val="0.20714718083646758"/>
          <c:y val="0.24020509501587697"/>
          <c:w val="0.5857056383270649"/>
          <c:h val="0.54989169338061727"/>
        </c:manualLayout>
      </c:layout>
      <c:radarChart>
        <c:radarStyle val="marker"/>
        <c:varyColors val="0"/>
        <c:ser>
          <c:idx val="0"/>
          <c:order val="0"/>
          <c:tx>
            <c:strRef>
              <c:f>ヘルスアップ通信簿!$N$167</c:f>
              <c:strCache>
                <c:ptCount val="1"/>
                <c:pt idx="0">
                  <c:v>A社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ヘルスアップ通信簿!$O$165:$Z$165</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ヘルスアップ通信簿!$O$167:$Z$167</c:f>
              <c:numCache>
                <c:formatCode>0%</c:formatCode>
                <c:ptCount val="12"/>
                <c:pt idx="0">
                  <c:v>0.6</c:v>
                </c:pt>
                <c:pt idx="1">
                  <c:v>0.8</c:v>
                </c:pt>
                <c:pt idx="2">
                  <c:v>0.4</c:v>
                </c:pt>
                <c:pt idx="3">
                  <c:v>0.4</c:v>
                </c:pt>
                <c:pt idx="4">
                  <c:v>0.15</c:v>
                </c:pt>
                <c:pt idx="5">
                  <c:v>0.45</c:v>
                </c:pt>
                <c:pt idx="6">
                  <c:v>0.45</c:v>
                </c:pt>
                <c:pt idx="7">
                  <c:v>0.2</c:v>
                </c:pt>
                <c:pt idx="8">
                  <c:v>0.28000000000000003</c:v>
                </c:pt>
                <c:pt idx="9">
                  <c:v>0.1</c:v>
                </c:pt>
                <c:pt idx="10">
                  <c:v>0</c:v>
                </c:pt>
                <c:pt idx="11">
                  <c:v>0.2</c:v>
                </c:pt>
              </c:numCache>
            </c:numRef>
          </c:val>
          <c:extLst>
            <c:ext xmlns:c16="http://schemas.microsoft.com/office/drawing/2014/chart" uri="{C3380CC4-5D6E-409C-BE32-E72D297353CC}">
              <c16:uniqueId val="{00000000-6122-4B87-9947-2465F4937D23}"/>
            </c:ext>
          </c:extLst>
        </c:ser>
        <c:ser>
          <c:idx val="1"/>
          <c:order val="1"/>
          <c:tx>
            <c:strRef>
              <c:f>ヘルスアップ通信簿!$N$168</c:f>
              <c:strCache>
                <c:ptCount val="1"/>
                <c:pt idx="0">
                  <c:v>愛知支部平均</c:v>
                </c:pt>
              </c:strCache>
            </c:strRef>
          </c:tx>
          <c:spPr>
            <a:ln w="28575" cap="rnd">
              <a:solidFill>
                <a:srgbClr val="92D050"/>
              </a:solidFill>
              <a:round/>
            </a:ln>
            <a:effectLst/>
          </c:spPr>
          <c:marker>
            <c:symbol val="square"/>
            <c:size val="5"/>
            <c:spPr>
              <a:solidFill>
                <a:srgbClr val="92D050"/>
              </a:solidFill>
              <a:ln w="9525" cap="flat" cmpd="sng" algn="ctr">
                <a:noFill/>
                <a:round/>
              </a:ln>
              <a:effectLst/>
            </c:spPr>
          </c:marker>
          <c:dLbls>
            <c:delete val="1"/>
          </c:dLbls>
          <c:cat>
            <c:strRef>
              <c:f>ヘルスアップ通信簿!$O$165:$Z$165</c:f>
              <c:strCache>
                <c:ptCount val="12"/>
                <c:pt idx="0">
                  <c:v>①体重増加</c:v>
                </c:pt>
                <c:pt idx="1">
                  <c:v>②運動習慣</c:v>
                </c:pt>
                <c:pt idx="2">
                  <c:v>③身体活動</c:v>
                </c:pt>
                <c:pt idx="3">
                  <c:v>④歩行速度</c:v>
                </c:pt>
                <c:pt idx="4">
                  <c:v>⑤咀嚼</c:v>
                </c:pt>
                <c:pt idx="5">
                  <c:v>⑥食事速度</c:v>
                </c:pt>
                <c:pt idx="6">
                  <c:v>⑦就寝前食</c:v>
                </c:pt>
                <c:pt idx="7">
                  <c:v>⑧間食</c:v>
                </c:pt>
                <c:pt idx="8">
                  <c:v>⑨朝欠食</c:v>
                </c:pt>
                <c:pt idx="9">
                  <c:v>⑩飲酒</c:v>
                </c:pt>
                <c:pt idx="10">
                  <c:v>⑪飲酒量</c:v>
                </c:pt>
                <c:pt idx="11">
                  <c:v>⑫睡眠</c:v>
                </c:pt>
              </c:strCache>
            </c:strRef>
          </c:cat>
          <c:val>
            <c:numRef>
              <c:f>ヘルスアップ通信簿!$O$168:$Z$168</c:f>
              <c:numCache>
                <c:formatCode>0%</c:formatCode>
                <c:ptCount val="12"/>
                <c:pt idx="0">
                  <c:v>0.42</c:v>
                </c:pt>
                <c:pt idx="1">
                  <c:v>0.8</c:v>
                </c:pt>
                <c:pt idx="2">
                  <c:v>0.6</c:v>
                </c:pt>
                <c:pt idx="3">
                  <c:v>0.6</c:v>
                </c:pt>
                <c:pt idx="4">
                  <c:v>0.15</c:v>
                </c:pt>
                <c:pt idx="5">
                  <c:v>0.38</c:v>
                </c:pt>
                <c:pt idx="6">
                  <c:v>0.36</c:v>
                </c:pt>
                <c:pt idx="7">
                  <c:v>0.2</c:v>
                </c:pt>
                <c:pt idx="8">
                  <c:v>0.23</c:v>
                </c:pt>
                <c:pt idx="9">
                  <c:v>0.3</c:v>
                </c:pt>
                <c:pt idx="10">
                  <c:v>0</c:v>
                </c:pt>
                <c:pt idx="11">
                  <c:v>0.39</c:v>
                </c:pt>
              </c:numCache>
            </c:numRef>
          </c:val>
          <c:extLst>
            <c:ext xmlns:c16="http://schemas.microsoft.com/office/drawing/2014/chart" uri="{C3380CC4-5D6E-409C-BE32-E72D297353CC}">
              <c16:uniqueId val="{00000001-6122-4B87-9947-2465F4937D23}"/>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 spcFirstLastPara="1" vertOverflow="ellipsis" wrap="square" anchor="ctr" anchorCtr="1"/>
          <a:lstStyle/>
          <a:p>
            <a:pPr>
              <a:defRPr sz="7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364173856"/>
        <c:crosses val="autoZero"/>
        <c:crossBetween val="between"/>
        <c:majorUnit val="0.2"/>
      </c:valAx>
      <c:spPr>
        <a:noFill/>
        <a:ln w="12700">
          <a:noFill/>
        </a:ln>
        <a:effectLst/>
      </c:spPr>
    </c:plotArea>
    <c:legend>
      <c:legendPos val="b"/>
      <c:layout>
        <c:manualLayout>
          <c:xMode val="edge"/>
          <c:yMode val="edge"/>
          <c:x val="0.19022930578046343"/>
          <c:y val="0.89733668771412745"/>
          <c:w val="0.72419649122231433"/>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ヘルスアップ通信簿!$D$109</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ヘルスアップ通信簿!$A$110:$C$112</c:f>
              <c:strCache>
                <c:ptCount val="3"/>
                <c:pt idx="0">
                  <c:v>2020</c:v>
                </c:pt>
                <c:pt idx="1">
                  <c:v>2021</c:v>
                </c:pt>
                <c:pt idx="2">
                  <c:v>2022</c:v>
                </c:pt>
              </c:strCache>
            </c:strRef>
          </c:cat>
          <c:val>
            <c:numRef>
              <c:f>ヘルスアップ通信簿!$D$110:$D$112</c:f>
              <c:numCache>
                <c:formatCode>0.0%</c:formatCode>
                <c:ptCount val="3"/>
                <c:pt idx="0">
                  <c:v>0</c:v>
                </c:pt>
                <c:pt idx="1">
                  <c:v>0</c:v>
                </c:pt>
                <c:pt idx="2">
                  <c:v>0</c:v>
                </c:pt>
              </c:numCache>
            </c:numRef>
          </c:val>
          <c:smooth val="0"/>
          <c:extLst>
            <c:ext xmlns:c16="http://schemas.microsoft.com/office/drawing/2014/chart" uri="{C3380CC4-5D6E-409C-BE32-E72D297353CC}">
              <c16:uniqueId val="{00000000-6A53-405F-A4B5-DE71D38A9EE5}"/>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ヘルスアップ通信簿!$A$110:$C$112</c:f>
              <c:strCache>
                <c:ptCount val="3"/>
                <c:pt idx="0">
                  <c:v>2020</c:v>
                </c:pt>
                <c:pt idx="1">
                  <c:v>2021</c:v>
                </c:pt>
                <c:pt idx="2">
                  <c:v>2022</c:v>
                </c:pt>
              </c:strCache>
            </c:strRef>
          </c:cat>
          <c:val>
            <c:numRef>
              <c:f>ヘルスアップ通信簿!$E$110:$E$112</c:f>
              <c:numCache>
                <c:formatCode>0.0%</c:formatCode>
                <c:ptCount val="3"/>
                <c:pt idx="0">
                  <c:v>0.55430000000000001</c:v>
                </c:pt>
                <c:pt idx="1">
                  <c:v>0.58409999999999995</c:v>
                </c:pt>
                <c:pt idx="2">
                  <c:v>0</c:v>
                </c:pt>
              </c:numCache>
            </c:numRef>
          </c:val>
          <c:smooth val="0"/>
          <c:extLst>
            <c:ext xmlns:c16="http://schemas.microsoft.com/office/drawing/2014/chart" uri="{C3380CC4-5D6E-409C-BE32-E72D297353CC}">
              <c16:uniqueId val="{00000001-6A53-405F-A4B5-DE71D38A9EE5}"/>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ヘルスアップ通信簿!$A$110:$C$112</c:f>
              <c:strCache>
                <c:ptCount val="3"/>
                <c:pt idx="0">
                  <c:v>2020</c:v>
                </c:pt>
                <c:pt idx="1">
                  <c:v>2021</c:v>
                </c:pt>
                <c:pt idx="2">
                  <c:v>2022</c:v>
                </c:pt>
              </c:strCache>
            </c:strRef>
          </c:cat>
          <c:val>
            <c:numRef>
              <c:f>ヘルスアップ通信簿!$F$110:$F$112</c:f>
              <c:numCache>
                <c:formatCode>0.0%</c:formatCode>
                <c:ptCount val="3"/>
                <c:pt idx="0">
                  <c:v>0</c:v>
                </c:pt>
                <c:pt idx="1">
                  <c:v>0</c:v>
                </c:pt>
                <c:pt idx="2">
                  <c:v>0</c:v>
                </c:pt>
              </c:numCache>
            </c:numRef>
          </c:val>
          <c:smooth val="0"/>
          <c:extLst>
            <c:ext xmlns:c16="http://schemas.microsoft.com/office/drawing/2014/chart" uri="{C3380CC4-5D6E-409C-BE32-E72D297353CC}">
              <c16:uniqueId val="{00000002-6A53-405F-A4B5-DE71D38A9EE5}"/>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ヘルスアップ通信簿!$C$109</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ヘルスアップ通信簿!$A$110:$C$112</c15:sqref>
                        </c15:formulaRef>
                      </c:ext>
                    </c:extLst>
                    <c:strCache>
                      <c:ptCount val="3"/>
                      <c:pt idx="0">
                        <c:v>2020</c:v>
                      </c:pt>
                      <c:pt idx="1">
                        <c:v>2021</c:v>
                      </c:pt>
                      <c:pt idx="2">
                        <c:v>2022</c:v>
                      </c:pt>
                    </c:strCache>
                  </c:strRef>
                </c:cat>
                <c:val>
                  <c:numRef>
                    <c:extLst>
                      <c:ext uri="{02D57815-91ED-43cb-92C2-25804820EDAC}">
                        <c15:formulaRef>
                          <c15:sqref>ヘルスアップ通信簿!$C$110:$C$112</c15:sqref>
                        </c15:formulaRef>
                      </c:ext>
                    </c:extLst>
                    <c:numCache>
                      <c:formatCode>General</c:formatCode>
                      <c:ptCount val="3"/>
                    </c:numCache>
                  </c:numRef>
                </c:val>
                <c:smooth val="0"/>
                <c:extLst>
                  <c:ext xmlns:c16="http://schemas.microsoft.com/office/drawing/2014/chart" uri="{C3380CC4-5D6E-409C-BE32-E72D297353CC}">
                    <c16:uniqueId val="{00000003-6A53-405F-A4B5-DE71D38A9EE5}"/>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ヘルスアップ通信簿!$D$116</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ヘルスアップ通信簿!$A$117:$C$119</c:f>
              <c:strCache>
                <c:ptCount val="3"/>
                <c:pt idx="0">
                  <c:v>2020</c:v>
                </c:pt>
                <c:pt idx="1">
                  <c:v>2021</c:v>
                </c:pt>
                <c:pt idx="2">
                  <c:v>2022</c:v>
                </c:pt>
              </c:strCache>
            </c:strRef>
          </c:cat>
          <c:val>
            <c:numRef>
              <c:f>ヘルスアップ通信簿!$D$117:$D$119</c:f>
              <c:numCache>
                <c:formatCode>0.0%</c:formatCode>
                <c:ptCount val="3"/>
                <c:pt idx="0">
                  <c:v>0</c:v>
                </c:pt>
                <c:pt idx="1">
                  <c:v>0</c:v>
                </c:pt>
                <c:pt idx="2">
                  <c:v>0</c:v>
                </c:pt>
              </c:numCache>
            </c:numRef>
          </c:val>
          <c:smooth val="0"/>
          <c:extLst>
            <c:ext xmlns:c16="http://schemas.microsoft.com/office/drawing/2014/chart" uri="{C3380CC4-5D6E-409C-BE32-E72D297353CC}">
              <c16:uniqueId val="{00000000-DD6B-4AC6-A919-BBD1CD577A19}"/>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ヘルスアップ通信簿!$A$117:$C$119</c:f>
              <c:strCache>
                <c:ptCount val="3"/>
                <c:pt idx="0">
                  <c:v>2020</c:v>
                </c:pt>
                <c:pt idx="1">
                  <c:v>2021</c:v>
                </c:pt>
                <c:pt idx="2">
                  <c:v>2022</c:v>
                </c:pt>
              </c:strCache>
            </c:strRef>
          </c:cat>
          <c:val>
            <c:numRef>
              <c:f>ヘルスアップ通信簿!$E$117:$E$119</c:f>
              <c:numCache>
                <c:formatCode>0.0%</c:formatCode>
                <c:ptCount val="3"/>
                <c:pt idx="0">
                  <c:v>0.23699999999999999</c:v>
                </c:pt>
                <c:pt idx="1">
                  <c:v>0.25459999999999999</c:v>
                </c:pt>
                <c:pt idx="2">
                  <c:v>0</c:v>
                </c:pt>
              </c:numCache>
            </c:numRef>
          </c:val>
          <c:smooth val="0"/>
          <c:extLst>
            <c:ext xmlns:c16="http://schemas.microsoft.com/office/drawing/2014/chart" uri="{C3380CC4-5D6E-409C-BE32-E72D297353CC}">
              <c16:uniqueId val="{00000001-DD6B-4AC6-A919-BBD1CD577A19}"/>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ヘルスアップ通信簿!$A$117:$C$119</c:f>
              <c:strCache>
                <c:ptCount val="3"/>
                <c:pt idx="0">
                  <c:v>2020</c:v>
                </c:pt>
                <c:pt idx="1">
                  <c:v>2021</c:v>
                </c:pt>
                <c:pt idx="2">
                  <c:v>2022</c:v>
                </c:pt>
              </c:strCache>
            </c:strRef>
          </c:cat>
          <c:val>
            <c:numRef>
              <c:f>ヘルスアップ通信簿!$F$117:$F$119</c:f>
              <c:numCache>
                <c:formatCode>0.0%</c:formatCode>
                <c:ptCount val="3"/>
                <c:pt idx="0">
                  <c:v>0</c:v>
                </c:pt>
                <c:pt idx="1">
                  <c:v>0</c:v>
                </c:pt>
                <c:pt idx="2">
                  <c:v>0</c:v>
                </c:pt>
              </c:numCache>
            </c:numRef>
          </c:val>
          <c:smooth val="0"/>
          <c:extLst>
            <c:ext xmlns:c16="http://schemas.microsoft.com/office/drawing/2014/chart" uri="{C3380CC4-5D6E-409C-BE32-E72D297353CC}">
              <c16:uniqueId val="{00000002-DD6B-4AC6-A919-BBD1CD577A19}"/>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ヘルスアップ通信簿!$C$116</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ヘルスアップ通信簿!$A$117:$C$119</c15:sqref>
                        </c15:formulaRef>
                      </c:ext>
                    </c:extLst>
                    <c:strCache>
                      <c:ptCount val="3"/>
                      <c:pt idx="0">
                        <c:v>2020</c:v>
                      </c:pt>
                      <c:pt idx="1">
                        <c:v>2021</c:v>
                      </c:pt>
                      <c:pt idx="2">
                        <c:v>2022</c:v>
                      </c:pt>
                    </c:strCache>
                  </c:strRef>
                </c:cat>
                <c:val>
                  <c:numRef>
                    <c:extLst>
                      <c:ext uri="{02D57815-91ED-43cb-92C2-25804820EDAC}">
                        <c15:formulaRef>
                          <c15:sqref>ヘルスアップ通信簿!$C$117:$C$119</c15:sqref>
                        </c15:formulaRef>
                      </c:ext>
                    </c:extLst>
                    <c:numCache>
                      <c:formatCode>General</c:formatCode>
                      <c:ptCount val="3"/>
                    </c:numCache>
                  </c:numRef>
                </c:val>
                <c:smooth val="0"/>
                <c:extLst>
                  <c:ext xmlns:c16="http://schemas.microsoft.com/office/drawing/2014/chart" uri="{C3380CC4-5D6E-409C-BE32-E72D297353CC}">
                    <c16:uniqueId val="{00000003-DD6B-4AC6-A919-BBD1CD577A19}"/>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ヘルスアップ通信簿!$D$127</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ヘルスアップ通信簿!$A$128:$C$130</c:f>
              <c:strCache>
                <c:ptCount val="3"/>
                <c:pt idx="0">
                  <c:v>2020</c:v>
                </c:pt>
                <c:pt idx="1">
                  <c:v>2021</c:v>
                </c:pt>
                <c:pt idx="2">
                  <c:v>2022</c:v>
                </c:pt>
              </c:strCache>
            </c:strRef>
          </c:cat>
          <c:val>
            <c:numRef>
              <c:f>ヘルスアップ通信簿!$D$128:$D$130</c:f>
              <c:numCache>
                <c:formatCode>0.0%</c:formatCode>
                <c:ptCount val="3"/>
                <c:pt idx="0">
                  <c:v>0</c:v>
                </c:pt>
                <c:pt idx="1">
                  <c:v>0</c:v>
                </c:pt>
                <c:pt idx="2">
                  <c:v>0</c:v>
                </c:pt>
              </c:numCache>
            </c:numRef>
          </c:val>
          <c:smooth val="0"/>
          <c:extLst>
            <c:ext xmlns:c16="http://schemas.microsoft.com/office/drawing/2014/chart" uri="{C3380CC4-5D6E-409C-BE32-E72D297353CC}">
              <c16:uniqueId val="{00000000-A65B-4565-9A78-C0B57E631C45}"/>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ヘルスアップ通信簿!$A$128:$C$130</c:f>
              <c:strCache>
                <c:ptCount val="3"/>
                <c:pt idx="0">
                  <c:v>2020</c:v>
                </c:pt>
                <c:pt idx="1">
                  <c:v>2021</c:v>
                </c:pt>
                <c:pt idx="2">
                  <c:v>2022</c:v>
                </c:pt>
              </c:strCache>
            </c:strRef>
          </c:cat>
          <c:val>
            <c:numRef>
              <c:f>ヘルスアップ通信簿!$E$128:$E$130</c:f>
              <c:numCache>
                <c:formatCode>0.0%</c:formatCode>
                <c:ptCount val="3"/>
                <c:pt idx="0">
                  <c:v>0.22259999999999999</c:v>
                </c:pt>
                <c:pt idx="1">
                  <c:v>0.21379999999999999</c:v>
                </c:pt>
                <c:pt idx="2">
                  <c:v>0</c:v>
                </c:pt>
              </c:numCache>
            </c:numRef>
          </c:val>
          <c:smooth val="0"/>
          <c:extLst>
            <c:ext xmlns:c16="http://schemas.microsoft.com/office/drawing/2014/chart" uri="{C3380CC4-5D6E-409C-BE32-E72D297353CC}">
              <c16:uniqueId val="{00000001-A65B-4565-9A78-C0B57E631C45}"/>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ヘルスアップ通信簿!$A$128:$C$130</c:f>
              <c:strCache>
                <c:ptCount val="3"/>
                <c:pt idx="0">
                  <c:v>2020</c:v>
                </c:pt>
                <c:pt idx="1">
                  <c:v>2021</c:v>
                </c:pt>
                <c:pt idx="2">
                  <c:v>2022</c:v>
                </c:pt>
              </c:strCache>
            </c:strRef>
          </c:cat>
          <c:val>
            <c:numRef>
              <c:f>ヘルスアップ通信簿!$F$128:$F$130</c:f>
              <c:numCache>
                <c:formatCode>0.0%</c:formatCode>
                <c:ptCount val="3"/>
                <c:pt idx="0">
                  <c:v>0</c:v>
                </c:pt>
                <c:pt idx="1">
                  <c:v>0</c:v>
                </c:pt>
                <c:pt idx="2">
                  <c:v>0</c:v>
                </c:pt>
              </c:numCache>
            </c:numRef>
          </c:val>
          <c:smooth val="0"/>
          <c:extLst>
            <c:ext xmlns:c16="http://schemas.microsoft.com/office/drawing/2014/chart" uri="{C3380CC4-5D6E-409C-BE32-E72D297353CC}">
              <c16:uniqueId val="{00000002-A65B-4565-9A78-C0B57E631C45}"/>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ヘルスアップ通信簿!$C$127</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ヘルスアップ通信簿!$A$128:$C$130</c15:sqref>
                        </c15:formulaRef>
                      </c:ext>
                    </c:extLst>
                    <c:strCache>
                      <c:ptCount val="3"/>
                      <c:pt idx="0">
                        <c:v>2020</c:v>
                      </c:pt>
                      <c:pt idx="1">
                        <c:v>2021</c:v>
                      </c:pt>
                      <c:pt idx="2">
                        <c:v>2022</c:v>
                      </c:pt>
                    </c:strCache>
                  </c:strRef>
                </c:cat>
                <c:val>
                  <c:numRef>
                    <c:extLst>
                      <c:ext uri="{02D57815-91ED-43cb-92C2-25804820EDAC}">
                        <c15:formulaRef>
                          <c15:sqref>ヘルスアップ通信簿!$C$128:$C$130</c15:sqref>
                        </c15:formulaRef>
                      </c:ext>
                    </c:extLst>
                    <c:numCache>
                      <c:formatCode>General</c:formatCode>
                      <c:ptCount val="3"/>
                    </c:numCache>
                  </c:numRef>
                </c:val>
                <c:smooth val="0"/>
                <c:extLst>
                  <c:ext xmlns:c16="http://schemas.microsoft.com/office/drawing/2014/chart" uri="{C3380CC4-5D6E-409C-BE32-E72D297353CC}">
                    <c16:uniqueId val="{00000003-A65B-4565-9A78-C0B57E631C45}"/>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ヘルスアップ通信簿!$D$134</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ヘルスアップ通信簿!$A$135:$C$137</c:f>
              <c:strCache>
                <c:ptCount val="3"/>
                <c:pt idx="0">
                  <c:v>2020</c:v>
                </c:pt>
                <c:pt idx="1">
                  <c:v>2021</c:v>
                </c:pt>
                <c:pt idx="2">
                  <c:v>2022</c:v>
                </c:pt>
              </c:strCache>
            </c:strRef>
          </c:cat>
          <c:val>
            <c:numRef>
              <c:f>ヘルスアップ通信簿!$D$135:$D$137</c:f>
              <c:numCache>
                <c:formatCode>0.0%</c:formatCode>
                <c:ptCount val="3"/>
                <c:pt idx="0">
                  <c:v>0</c:v>
                </c:pt>
                <c:pt idx="1">
                  <c:v>0</c:v>
                </c:pt>
                <c:pt idx="2">
                  <c:v>0</c:v>
                </c:pt>
              </c:numCache>
            </c:numRef>
          </c:val>
          <c:smooth val="0"/>
          <c:extLst>
            <c:ext xmlns:c16="http://schemas.microsoft.com/office/drawing/2014/chart" uri="{C3380CC4-5D6E-409C-BE32-E72D297353CC}">
              <c16:uniqueId val="{00000000-3F62-4B2F-82B0-E84F6B5B5E81}"/>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ヘルスアップ通信簿!$A$135:$C$137</c:f>
              <c:strCache>
                <c:ptCount val="3"/>
                <c:pt idx="0">
                  <c:v>2020</c:v>
                </c:pt>
                <c:pt idx="1">
                  <c:v>2021</c:v>
                </c:pt>
                <c:pt idx="2">
                  <c:v>2022</c:v>
                </c:pt>
              </c:strCache>
            </c:strRef>
          </c:cat>
          <c:val>
            <c:numRef>
              <c:f>ヘルスアップ通信簿!$E$135:$E$137</c:f>
              <c:numCache>
                <c:formatCode>0.0%</c:formatCode>
                <c:ptCount val="3"/>
                <c:pt idx="0">
                  <c:v>0.16639999999999999</c:v>
                </c:pt>
                <c:pt idx="1">
                  <c:v>0.17150000000000001</c:v>
                </c:pt>
                <c:pt idx="2">
                  <c:v>0</c:v>
                </c:pt>
              </c:numCache>
            </c:numRef>
          </c:val>
          <c:smooth val="0"/>
          <c:extLst>
            <c:ext xmlns:c16="http://schemas.microsoft.com/office/drawing/2014/chart" uri="{C3380CC4-5D6E-409C-BE32-E72D297353CC}">
              <c16:uniqueId val="{00000001-3F62-4B2F-82B0-E84F6B5B5E81}"/>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ヘルスアップ通信簿!$A$135:$C$137</c:f>
              <c:strCache>
                <c:ptCount val="3"/>
                <c:pt idx="0">
                  <c:v>2020</c:v>
                </c:pt>
                <c:pt idx="1">
                  <c:v>2021</c:v>
                </c:pt>
                <c:pt idx="2">
                  <c:v>2022</c:v>
                </c:pt>
              </c:strCache>
            </c:strRef>
          </c:cat>
          <c:val>
            <c:numRef>
              <c:f>ヘルスアップ通信簿!$F$135:$F$137</c:f>
              <c:numCache>
                <c:formatCode>0.0%</c:formatCode>
                <c:ptCount val="3"/>
                <c:pt idx="0">
                  <c:v>0</c:v>
                </c:pt>
                <c:pt idx="1">
                  <c:v>0</c:v>
                </c:pt>
                <c:pt idx="2">
                  <c:v>0</c:v>
                </c:pt>
              </c:numCache>
            </c:numRef>
          </c:val>
          <c:smooth val="0"/>
          <c:extLst>
            <c:ext xmlns:c16="http://schemas.microsoft.com/office/drawing/2014/chart" uri="{C3380CC4-5D6E-409C-BE32-E72D297353CC}">
              <c16:uniqueId val="{00000002-3F62-4B2F-82B0-E84F6B5B5E81}"/>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ヘルスアップ通信簿!$C$134</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ヘルスアップ通信簿!$A$135:$C$137</c15:sqref>
                        </c15:formulaRef>
                      </c:ext>
                    </c:extLst>
                    <c:strCache>
                      <c:ptCount val="3"/>
                      <c:pt idx="0">
                        <c:v>2020</c:v>
                      </c:pt>
                      <c:pt idx="1">
                        <c:v>2021</c:v>
                      </c:pt>
                      <c:pt idx="2">
                        <c:v>2022</c:v>
                      </c:pt>
                    </c:strCache>
                  </c:strRef>
                </c:cat>
                <c:val>
                  <c:numRef>
                    <c:extLst>
                      <c:ext uri="{02D57815-91ED-43cb-92C2-25804820EDAC}">
                        <c15:formulaRef>
                          <c15:sqref>ヘルスアップ通信簿!$C$135:$C$137</c15:sqref>
                        </c15:formulaRef>
                      </c:ext>
                    </c:extLst>
                    <c:numCache>
                      <c:formatCode>General</c:formatCode>
                      <c:ptCount val="3"/>
                    </c:numCache>
                  </c:numRef>
                </c:val>
                <c:smooth val="0"/>
                <c:extLst>
                  <c:ext xmlns:c16="http://schemas.microsoft.com/office/drawing/2014/chart" uri="{C3380CC4-5D6E-409C-BE32-E72D297353CC}">
                    <c16:uniqueId val="{00000003-3F62-4B2F-82B0-E84F6B5B5E81}"/>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ヘルスアップ通信簿!$D$141</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ヘルスアップ通信簿!$A$142:$C$144</c:f>
              <c:strCache>
                <c:ptCount val="3"/>
                <c:pt idx="0">
                  <c:v>2020</c:v>
                </c:pt>
                <c:pt idx="1">
                  <c:v>2021</c:v>
                </c:pt>
                <c:pt idx="2">
                  <c:v>2022</c:v>
                </c:pt>
              </c:strCache>
            </c:strRef>
          </c:cat>
          <c:val>
            <c:numRef>
              <c:f>ヘルスアップ通信簿!$D$142:$D$144</c:f>
              <c:numCache>
                <c:formatCode>0.0%</c:formatCode>
                <c:ptCount val="3"/>
                <c:pt idx="0">
                  <c:v>0</c:v>
                </c:pt>
                <c:pt idx="1">
                  <c:v>0</c:v>
                </c:pt>
                <c:pt idx="2">
                  <c:v>0</c:v>
                </c:pt>
              </c:numCache>
            </c:numRef>
          </c:val>
          <c:smooth val="0"/>
          <c:extLst>
            <c:ext xmlns:c16="http://schemas.microsoft.com/office/drawing/2014/chart" uri="{C3380CC4-5D6E-409C-BE32-E72D297353CC}">
              <c16:uniqueId val="{00000000-3446-4BC3-B948-3E42AB16ECD8}"/>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ヘルスアップ通信簿!$A$142:$C$144</c:f>
              <c:strCache>
                <c:ptCount val="3"/>
                <c:pt idx="0">
                  <c:v>2020</c:v>
                </c:pt>
                <c:pt idx="1">
                  <c:v>2021</c:v>
                </c:pt>
                <c:pt idx="2">
                  <c:v>2022</c:v>
                </c:pt>
              </c:strCache>
            </c:strRef>
          </c:cat>
          <c:val>
            <c:numRef>
              <c:f>ヘルスアップ通信簿!$E$142:$E$144</c:f>
              <c:numCache>
                <c:formatCode>0.0%</c:formatCode>
                <c:ptCount val="3"/>
                <c:pt idx="0">
                  <c:v>0.1341</c:v>
                </c:pt>
                <c:pt idx="1">
                  <c:v>0.10249999999999999</c:v>
                </c:pt>
                <c:pt idx="2">
                  <c:v>0</c:v>
                </c:pt>
              </c:numCache>
            </c:numRef>
          </c:val>
          <c:smooth val="0"/>
          <c:extLst>
            <c:ext xmlns:c16="http://schemas.microsoft.com/office/drawing/2014/chart" uri="{C3380CC4-5D6E-409C-BE32-E72D297353CC}">
              <c16:uniqueId val="{00000001-3446-4BC3-B948-3E42AB16ECD8}"/>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ヘルスアップ通信簿!$A$142:$C$144</c:f>
              <c:strCache>
                <c:ptCount val="3"/>
                <c:pt idx="0">
                  <c:v>2020</c:v>
                </c:pt>
                <c:pt idx="1">
                  <c:v>2021</c:v>
                </c:pt>
                <c:pt idx="2">
                  <c:v>2022</c:v>
                </c:pt>
              </c:strCache>
            </c:strRef>
          </c:cat>
          <c:val>
            <c:numRef>
              <c:f>ヘルスアップ通信簿!$F$142:$F$144</c:f>
              <c:numCache>
                <c:formatCode>0.0%</c:formatCode>
                <c:ptCount val="3"/>
                <c:pt idx="0">
                  <c:v>0</c:v>
                </c:pt>
                <c:pt idx="1">
                  <c:v>0</c:v>
                </c:pt>
                <c:pt idx="2">
                  <c:v>0</c:v>
                </c:pt>
              </c:numCache>
            </c:numRef>
          </c:val>
          <c:smooth val="0"/>
          <c:extLst>
            <c:ext xmlns:c16="http://schemas.microsoft.com/office/drawing/2014/chart" uri="{C3380CC4-5D6E-409C-BE32-E72D297353CC}">
              <c16:uniqueId val="{00000002-3446-4BC3-B948-3E42AB16ECD8}"/>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ヘルスアップ通信簿!$C$141</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ヘルスアップ通信簿!$A$142:$C$144</c15:sqref>
                        </c15:formulaRef>
                      </c:ext>
                    </c:extLst>
                    <c:strCache>
                      <c:ptCount val="3"/>
                      <c:pt idx="0">
                        <c:v>2020</c:v>
                      </c:pt>
                      <c:pt idx="1">
                        <c:v>2021</c:v>
                      </c:pt>
                      <c:pt idx="2">
                        <c:v>2022</c:v>
                      </c:pt>
                    </c:strCache>
                  </c:strRef>
                </c:cat>
                <c:val>
                  <c:numRef>
                    <c:extLst>
                      <c:ext uri="{02D57815-91ED-43cb-92C2-25804820EDAC}">
                        <c15:formulaRef>
                          <c15:sqref>ヘルスアップ通信簿!$C$142:$C$144</c15:sqref>
                        </c15:formulaRef>
                      </c:ext>
                    </c:extLst>
                    <c:numCache>
                      <c:formatCode>General</c:formatCode>
                      <c:ptCount val="3"/>
                    </c:numCache>
                  </c:numRef>
                </c:val>
                <c:smooth val="0"/>
                <c:extLst>
                  <c:ext xmlns:c16="http://schemas.microsoft.com/office/drawing/2014/chart" uri="{C3380CC4-5D6E-409C-BE32-E72D297353CC}">
                    <c16:uniqueId val="{00000003-3446-4BC3-B948-3E42AB16ECD8}"/>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ltLang="ja-JP" b="0">
                <a:solidFill>
                  <a:sysClr val="windowText" lastClr="000000"/>
                </a:solidFill>
                <a:latin typeface="Meiryo UI" panose="020B0604030504040204" pitchFamily="50" charset="-128"/>
                <a:ea typeface="Meiryo UI" panose="020B0604030504040204" pitchFamily="50" charset="-128"/>
              </a:rPr>
              <a:t>2022</a:t>
            </a:r>
            <a:endParaRPr lang="ja-JP" altLang="en-US" b="0">
              <a:solidFill>
                <a:sysClr val="windowText" lastClr="000000"/>
              </a:solidFill>
              <a:latin typeface="Meiryo UI" panose="020B0604030504040204" pitchFamily="50" charset="-128"/>
              <a:ea typeface="Meiryo UI" panose="020B0604030504040204" pitchFamily="50" charset="-128"/>
            </a:endParaRPr>
          </a:p>
        </c:rich>
      </c:tx>
      <c:layout>
        <c:manualLayout>
          <c:xMode val="edge"/>
          <c:yMode val="edge"/>
          <c:x val="6.4453124999999986E-2"/>
          <c:y val="3.9755351681957186E-2"/>
        </c:manualLayout>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ja-JP"/>
        </a:p>
      </c:txPr>
    </c:title>
    <c:autoTitleDeleted val="0"/>
    <c:plotArea>
      <c:layout/>
      <c:radarChart>
        <c:radarStyle val="marker"/>
        <c:varyColors val="0"/>
        <c:ser>
          <c:idx val="0"/>
          <c:order val="0"/>
          <c:tx>
            <c:strRef>
              <c:f>ヘルスアップ通信簿!$N$203</c:f>
              <c:strCache>
                <c:ptCount val="1"/>
                <c:pt idx="0">
                  <c:v>貴社</c:v>
                </c:pt>
              </c:strCache>
            </c:strRef>
          </c:tx>
          <c:spPr>
            <a:ln w="28575" cap="rnd">
              <a:solidFill>
                <a:srgbClr val="FF0000"/>
              </a:solidFill>
              <a:round/>
            </a:ln>
            <a:effectLst/>
          </c:spPr>
          <c:marker>
            <c:symbol val="square"/>
            <c:size val="5"/>
            <c:spPr>
              <a:solidFill>
                <a:srgbClr val="FF0000"/>
              </a:solidFill>
              <a:ln w="9525" cap="flat" cmpd="sng" algn="ctr">
                <a:noFill/>
                <a:round/>
              </a:ln>
              <a:effectLst/>
            </c:spPr>
          </c:marker>
          <c:dLbls>
            <c:delete val="1"/>
          </c:dLbls>
          <c:cat>
            <c:strRef>
              <c:f>ヘルスアップ通信簿!$O$201:$S$201</c:f>
              <c:strCache>
                <c:ptCount val="5"/>
                <c:pt idx="0">
                  <c:v>腹囲</c:v>
                </c:pt>
                <c:pt idx="1">
                  <c:v>血圧</c:v>
                </c:pt>
                <c:pt idx="2">
                  <c:v>血糖</c:v>
                </c:pt>
                <c:pt idx="3">
                  <c:v>脂質</c:v>
                </c:pt>
                <c:pt idx="4">
                  <c:v>喫煙</c:v>
                </c:pt>
              </c:strCache>
            </c:strRef>
          </c:cat>
          <c:val>
            <c:numRef>
              <c:f>ヘルスアップ通信簿!$O$203:$S$203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028-4B63-89DD-2713C0FDFA65}"/>
            </c:ext>
          </c:extLst>
        </c:ser>
        <c:ser>
          <c:idx val="1"/>
          <c:order val="1"/>
          <c:tx>
            <c:strRef>
              <c:f>ヘルスアップ通信簿!$N$205</c:f>
              <c:strCache>
                <c:ptCount val="1"/>
                <c:pt idx="0">
                  <c:v>同業態全国平均</c:v>
                </c:pt>
              </c:strCache>
            </c:strRef>
          </c:tx>
          <c:spPr>
            <a:ln w="28575" cap="rnd">
              <a:solidFill>
                <a:schemeClr val="accent4"/>
              </a:solidFill>
              <a:round/>
            </a:ln>
            <a:effectLst/>
          </c:spPr>
          <c:marker>
            <c:symbol val="square"/>
            <c:size val="5"/>
            <c:spPr>
              <a:solidFill>
                <a:schemeClr val="accent4"/>
              </a:solidFill>
              <a:ln w="9525" cap="flat" cmpd="sng" algn="ctr">
                <a:solidFill>
                  <a:schemeClr val="accent4"/>
                </a:solidFill>
                <a:round/>
              </a:ln>
              <a:effectLst/>
            </c:spPr>
          </c:marker>
          <c:dLbls>
            <c:delete val="1"/>
          </c:dLbls>
          <c:cat>
            <c:strRef>
              <c:f>ヘルスアップ通信簿!$O$201:$S$201</c:f>
              <c:strCache>
                <c:ptCount val="5"/>
                <c:pt idx="0">
                  <c:v>腹囲</c:v>
                </c:pt>
                <c:pt idx="1">
                  <c:v>血圧</c:v>
                </c:pt>
                <c:pt idx="2">
                  <c:v>血糖</c:v>
                </c:pt>
                <c:pt idx="3">
                  <c:v>脂質</c:v>
                </c:pt>
                <c:pt idx="4">
                  <c:v>喫煙</c:v>
                </c:pt>
              </c:strCache>
            </c:strRef>
          </c:cat>
          <c:val>
            <c:numRef>
              <c:f>ヘルスアップ通信簿!$O$205:$S$205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2028-4B63-89DD-2713C0FDFA65}"/>
            </c:ext>
          </c:extLst>
        </c:ser>
        <c:dLbls>
          <c:showLegendKey val="0"/>
          <c:showVal val="1"/>
          <c:showCatName val="0"/>
          <c:showSerName val="0"/>
          <c:showPercent val="0"/>
          <c:showBubbleSize val="0"/>
        </c:dLbls>
        <c:axId val="1364173856"/>
        <c:axId val="1364171360"/>
      </c:radarChart>
      <c:catAx>
        <c:axId val="136417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crossAx val="1364171360"/>
        <c:crosses val="autoZero"/>
        <c:auto val="1"/>
        <c:lblAlgn val="ctr"/>
        <c:lblOffset val="100"/>
        <c:noMultiLvlLbl val="0"/>
      </c:catAx>
      <c:valAx>
        <c:axId val="1364171360"/>
        <c:scaling>
          <c:orientation val="minMax"/>
          <c:max val="0.8"/>
        </c:scaling>
        <c:delete val="0"/>
        <c:axPos val="l"/>
        <c:majorGridlines>
          <c:spPr>
            <a:ln w="9525" cap="flat" cmpd="sng" algn="ctr">
              <a:solidFill>
                <a:schemeClr val="bg1">
                  <a:lumMod val="65000"/>
                </a:schemeClr>
              </a:solidFill>
              <a:round/>
            </a:ln>
            <a:effectLst/>
          </c:spPr>
        </c:majorGridlines>
        <c:numFmt formatCode="0%"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364173856"/>
        <c:crosses val="autoZero"/>
        <c:crossBetween val="between"/>
        <c:majorUnit val="0.2"/>
      </c:valAx>
      <c:spPr>
        <a:noFill/>
        <a:ln>
          <a:noFill/>
        </a:ln>
        <a:effectLst/>
      </c:spPr>
    </c:plotArea>
    <c:legend>
      <c:legendPos val="b"/>
      <c:layout>
        <c:manualLayout>
          <c:xMode val="edge"/>
          <c:yMode val="edge"/>
          <c:x val="0.20062370062370063"/>
          <c:y val="0.83345942910398718"/>
          <c:w val="0.61482147383680474"/>
          <c:h val="5.08396293575291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ヘルスアップ通信簿!$D$259</c:f>
              <c:strCache>
                <c:ptCount val="1"/>
                <c:pt idx="0">
                  <c:v>貴社</c:v>
                </c:pt>
              </c:strCache>
            </c:strRef>
          </c:tx>
          <c:spPr>
            <a:ln w="28575" cap="rnd">
              <a:solidFill>
                <a:srgbClr val="FF0000"/>
              </a:solidFill>
              <a:round/>
            </a:ln>
            <a:effectLst/>
          </c:spPr>
          <c:marker>
            <c:symbol val="star"/>
            <c:size val="7"/>
            <c:spPr>
              <a:solidFill>
                <a:srgbClr val="FF0000"/>
              </a:solidFill>
              <a:ln w="9525">
                <a:noFill/>
              </a:ln>
              <a:effectLst/>
            </c:spPr>
          </c:marker>
          <c:cat>
            <c:strRef>
              <c:f>ヘルスアップ通信簿!$A$260:$C$262</c:f>
              <c:strCache>
                <c:ptCount val="3"/>
                <c:pt idx="0">
                  <c:v>2020</c:v>
                </c:pt>
                <c:pt idx="1">
                  <c:v>2021</c:v>
                </c:pt>
                <c:pt idx="2">
                  <c:v>2022</c:v>
                </c:pt>
              </c:strCache>
            </c:strRef>
          </c:cat>
          <c:val>
            <c:numRef>
              <c:f>ヘルスアップ通信簿!$D$260:$D$262</c:f>
              <c:numCache>
                <c:formatCode>0.0%</c:formatCode>
                <c:ptCount val="3"/>
                <c:pt idx="0">
                  <c:v>0</c:v>
                </c:pt>
                <c:pt idx="1">
                  <c:v>0</c:v>
                </c:pt>
                <c:pt idx="2">
                  <c:v>0</c:v>
                </c:pt>
              </c:numCache>
            </c:numRef>
          </c:val>
          <c:smooth val="0"/>
          <c:extLst>
            <c:ext xmlns:c16="http://schemas.microsoft.com/office/drawing/2014/chart" uri="{C3380CC4-5D6E-409C-BE32-E72D297353CC}">
              <c16:uniqueId val="{00000000-C01F-406B-8C55-30845170001D}"/>
            </c:ext>
          </c:extLst>
        </c:ser>
        <c:ser>
          <c:idx val="2"/>
          <c:order val="2"/>
          <c:tx>
            <c:v>愛知支部平均</c:v>
          </c:tx>
          <c:spPr>
            <a:ln w="28575" cap="rnd">
              <a:solidFill>
                <a:srgbClr val="92D050"/>
              </a:solidFill>
              <a:round/>
            </a:ln>
            <a:effectLst/>
          </c:spPr>
          <c:marker>
            <c:symbol val="star"/>
            <c:size val="5"/>
            <c:spPr>
              <a:solidFill>
                <a:srgbClr val="92D050"/>
              </a:solidFill>
              <a:ln w="9525">
                <a:solidFill>
                  <a:srgbClr val="92D050"/>
                </a:solidFill>
              </a:ln>
              <a:effectLst/>
            </c:spPr>
          </c:marker>
          <c:cat>
            <c:strRef>
              <c:f>ヘルスアップ通信簿!$A$260:$C$262</c:f>
              <c:strCache>
                <c:ptCount val="3"/>
                <c:pt idx="0">
                  <c:v>2020</c:v>
                </c:pt>
                <c:pt idx="1">
                  <c:v>2021</c:v>
                </c:pt>
                <c:pt idx="2">
                  <c:v>2022</c:v>
                </c:pt>
              </c:strCache>
            </c:strRef>
          </c:cat>
          <c:val>
            <c:numRef>
              <c:f>ヘルスアップ通信簿!$E$260:$E$262</c:f>
              <c:numCache>
                <c:formatCode>0.0%</c:formatCode>
                <c:ptCount val="3"/>
                <c:pt idx="0">
                  <c:v>0.4415</c:v>
                </c:pt>
                <c:pt idx="1">
                  <c:v>0.4461</c:v>
                </c:pt>
                <c:pt idx="2">
                  <c:v>0.43240000000000001</c:v>
                </c:pt>
              </c:numCache>
            </c:numRef>
          </c:val>
          <c:smooth val="0"/>
          <c:extLst>
            <c:ext xmlns:c16="http://schemas.microsoft.com/office/drawing/2014/chart" uri="{C3380CC4-5D6E-409C-BE32-E72D297353CC}">
              <c16:uniqueId val="{00000001-C01F-406B-8C55-30845170001D}"/>
            </c:ext>
          </c:extLst>
        </c:ser>
        <c:ser>
          <c:idx val="3"/>
          <c:order val="3"/>
          <c:tx>
            <c:v>同業態全国平均</c:v>
          </c:tx>
          <c:spPr>
            <a:ln w="28575" cap="rnd">
              <a:solidFill>
                <a:schemeClr val="accent4"/>
              </a:solidFill>
              <a:round/>
            </a:ln>
            <a:effectLst/>
          </c:spPr>
          <c:marker>
            <c:symbol val="star"/>
            <c:size val="5"/>
            <c:spPr>
              <a:solidFill>
                <a:schemeClr val="accent4"/>
              </a:solidFill>
              <a:ln w="9525">
                <a:solidFill>
                  <a:schemeClr val="accent4"/>
                </a:solidFill>
              </a:ln>
              <a:effectLst/>
            </c:spPr>
          </c:marker>
          <c:cat>
            <c:strRef>
              <c:f>ヘルスアップ通信簿!$A$260:$C$262</c:f>
              <c:strCache>
                <c:ptCount val="3"/>
                <c:pt idx="0">
                  <c:v>2020</c:v>
                </c:pt>
                <c:pt idx="1">
                  <c:v>2021</c:v>
                </c:pt>
                <c:pt idx="2">
                  <c:v>2022</c:v>
                </c:pt>
              </c:strCache>
            </c:strRef>
          </c:cat>
          <c:val>
            <c:numRef>
              <c:f>ヘルスアップ通信簿!$F$260:$F$262</c:f>
              <c:numCache>
                <c:formatCode>0.0%</c:formatCode>
                <c:ptCount val="3"/>
                <c:pt idx="0">
                  <c:v>0</c:v>
                </c:pt>
                <c:pt idx="1">
                  <c:v>0</c:v>
                </c:pt>
                <c:pt idx="2">
                  <c:v>0</c:v>
                </c:pt>
              </c:numCache>
            </c:numRef>
          </c:val>
          <c:smooth val="0"/>
          <c:extLst>
            <c:ext xmlns:c16="http://schemas.microsoft.com/office/drawing/2014/chart" uri="{C3380CC4-5D6E-409C-BE32-E72D297353CC}">
              <c16:uniqueId val="{00000002-C01F-406B-8C55-30845170001D}"/>
            </c:ext>
          </c:extLst>
        </c:ser>
        <c:dLbls>
          <c:showLegendKey val="0"/>
          <c:showVal val="0"/>
          <c:showCatName val="0"/>
          <c:showSerName val="0"/>
          <c:showPercent val="0"/>
          <c:showBubbleSize val="0"/>
        </c:dLbls>
        <c:marker val="1"/>
        <c:smooth val="0"/>
        <c:axId val="2122195312"/>
        <c:axId val="2122197392"/>
        <c:extLst>
          <c:ext xmlns:c15="http://schemas.microsoft.com/office/drawing/2012/chart" uri="{02D57815-91ED-43cb-92C2-25804820EDAC}">
            <c15:filteredLineSeries>
              <c15:ser>
                <c:idx val="0"/>
                <c:order val="0"/>
                <c:tx>
                  <c:strRef>
                    <c:extLst>
                      <c:ext uri="{02D57815-91ED-43cb-92C2-25804820EDAC}">
                        <c15:formulaRef>
                          <c15:sqref>ヘルスアップ通信簿!$C$259</c15:sqref>
                        </c15:formulaRef>
                      </c:ext>
                    </c:extLst>
                    <c:strCache>
                      <c:ptCount val="1"/>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uri="{02D57815-91ED-43cb-92C2-25804820EDAC}">
                        <c15:formulaRef>
                          <c15:sqref>ヘルスアップ通信簿!$A$260:$C$262</c15:sqref>
                        </c15:formulaRef>
                      </c:ext>
                    </c:extLst>
                    <c:strCache>
                      <c:ptCount val="3"/>
                      <c:pt idx="0">
                        <c:v>2020</c:v>
                      </c:pt>
                      <c:pt idx="1">
                        <c:v>2021</c:v>
                      </c:pt>
                      <c:pt idx="2">
                        <c:v>2022</c:v>
                      </c:pt>
                    </c:strCache>
                  </c:strRef>
                </c:cat>
                <c:val>
                  <c:numRef>
                    <c:extLst>
                      <c:ext uri="{02D57815-91ED-43cb-92C2-25804820EDAC}">
                        <c15:formulaRef>
                          <c15:sqref>ヘルスアップ通信簿!$C$260:$C$262</c15:sqref>
                        </c15:formulaRef>
                      </c:ext>
                    </c:extLst>
                    <c:numCache>
                      <c:formatCode>General</c:formatCode>
                      <c:ptCount val="3"/>
                    </c:numCache>
                  </c:numRef>
                </c:val>
                <c:smooth val="0"/>
                <c:extLst>
                  <c:ext xmlns:c16="http://schemas.microsoft.com/office/drawing/2014/chart" uri="{C3380CC4-5D6E-409C-BE32-E72D297353CC}">
                    <c16:uniqueId val="{00000003-C01F-406B-8C55-30845170001D}"/>
                  </c:ext>
                </c:extLst>
              </c15:ser>
            </c15:filteredLineSeries>
          </c:ext>
        </c:extLst>
      </c:lineChart>
      <c:catAx>
        <c:axId val="212219531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7392"/>
        <c:crosses val="autoZero"/>
        <c:auto val="1"/>
        <c:lblAlgn val="ctr"/>
        <c:lblOffset val="100"/>
        <c:noMultiLvlLbl val="0"/>
      </c:catAx>
      <c:valAx>
        <c:axId val="2122197392"/>
        <c:scaling>
          <c:orientation val="minMax"/>
        </c:scaling>
        <c:delete val="0"/>
        <c:axPos val="l"/>
        <c:majorGridlines>
          <c:spPr>
            <a:ln w="9525" cap="flat" cmpd="sng" algn="ctr">
              <a:solidFill>
                <a:schemeClr val="bg1">
                  <a:lumMod val="6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22195312"/>
        <c:crosses val="autoZero"/>
        <c:crossBetween val="between"/>
      </c:valAx>
      <c:spPr>
        <a:noFill/>
        <a:ln>
          <a:noFill/>
        </a:ln>
        <a:effectLst/>
      </c:spPr>
    </c:plotArea>
    <c:legend>
      <c:legendPos val="b"/>
      <c:layout>
        <c:manualLayout>
          <c:xMode val="edge"/>
          <c:yMode val="edge"/>
          <c:x val="1.4618858992319211E-2"/>
          <c:y val="0.81532687499346146"/>
          <c:w val="0.95867510426227398"/>
          <c:h val="0.15136551044891844"/>
        </c:manualLayout>
      </c:layout>
      <c:overlay val="0"/>
      <c:spPr>
        <a:noFill/>
        <a:ln>
          <a:noFill/>
        </a:ln>
        <a:effectLst/>
      </c:spPr>
      <c:txPr>
        <a:bodyPr rot="0" spcFirstLastPara="1" vertOverflow="ellipsis" vert="horz" wrap="square" anchor="ctr" anchorCtr="1"/>
        <a:lstStyle/>
        <a:p>
          <a:pPr>
            <a:defRPr sz="75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sq"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chart" Target="../charts/chart11.xml"/><Relationship Id="rId18" Type="http://schemas.openxmlformats.org/officeDocument/2006/relationships/chart" Target="../charts/chart16.xml"/><Relationship Id="rId26" Type="http://schemas.openxmlformats.org/officeDocument/2006/relationships/chart" Target="../charts/chart24.xml"/><Relationship Id="rId3" Type="http://schemas.openxmlformats.org/officeDocument/2006/relationships/chart" Target="../charts/chart2.xml"/><Relationship Id="rId21" Type="http://schemas.openxmlformats.org/officeDocument/2006/relationships/chart" Target="../charts/chart19.xml"/><Relationship Id="rId7" Type="http://schemas.openxmlformats.org/officeDocument/2006/relationships/chart" Target="../charts/chart5.xml"/><Relationship Id="rId12" Type="http://schemas.openxmlformats.org/officeDocument/2006/relationships/chart" Target="../charts/chart10.xml"/><Relationship Id="rId17" Type="http://schemas.openxmlformats.org/officeDocument/2006/relationships/chart" Target="../charts/chart15.xml"/><Relationship Id="rId25" Type="http://schemas.openxmlformats.org/officeDocument/2006/relationships/chart" Target="../charts/chart23.xml"/><Relationship Id="rId33" Type="http://schemas.openxmlformats.org/officeDocument/2006/relationships/image" Target="../media/image4.png"/><Relationship Id="rId2" Type="http://schemas.openxmlformats.org/officeDocument/2006/relationships/image" Target="../media/image1.png"/><Relationship Id="rId16" Type="http://schemas.openxmlformats.org/officeDocument/2006/relationships/chart" Target="../charts/chart14.xml"/><Relationship Id="rId20" Type="http://schemas.openxmlformats.org/officeDocument/2006/relationships/chart" Target="../charts/chart18.xml"/><Relationship Id="rId29" Type="http://schemas.openxmlformats.org/officeDocument/2006/relationships/chart" Target="../charts/chart27.xml"/><Relationship Id="rId1" Type="http://schemas.openxmlformats.org/officeDocument/2006/relationships/chart" Target="../charts/chart1.xml"/><Relationship Id="rId6" Type="http://schemas.openxmlformats.org/officeDocument/2006/relationships/chart" Target="../charts/chart4.xml"/><Relationship Id="rId11" Type="http://schemas.openxmlformats.org/officeDocument/2006/relationships/chart" Target="../charts/chart9.xml"/><Relationship Id="rId24" Type="http://schemas.openxmlformats.org/officeDocument/2006/relationships/chart" Target="../charts/chart22.xml"/><Relationship Id="rId32" Type="http://schemas.openxmlformats.org/officeDocument/2006/relationships/image" Target="../media/image3.png"/><Relationship Id="rId5" Type="http://schemas.openxmlformats.org/officeDocument/2006/relationships/chart" Target="../charts/chart3.xml"/><Relationship Id="rId15" Type="http://schemas.openxmlformats.org/officeDocument/2006/relationships/chart" Target="../charts/chart13.xml"/><Relationship Id="rId23" Type="http://schemas.openxmlformats.org/officeDocument/2006/relationships/chart" Target="../charts/chart21.xml"/><Relationship Id="rId28" Type="http://schemas.openxmlformats.org/officeDocument/2006/relationships/chart" Target="../charts/chart26.xml"/><Relationship Id="rId10" Type="http://schemas.openxmlformats.org/officeDocument/2006/relationships/chart" Target="../charts/chart8.xml"/><Relationship Id="rId19" Type="http://schemas.openxmlformats.org/officeDocument/2006/relationships/chart" Target="../charts/chart17.xml"/><Relationship Id="rId31" Type="http://schemas.openxmlformats.org/officeDocument/2006/relationships/chart" Target="../charts/chart29.xml"/><Relationship Id="rId4" Type="http://schemas.openxmlformats.org/officeDocument/2006/relationships/image" Target="../media/image2.png"/><Relationship Id="rId9" Type="http://schemas.openxmlformats.org/officeDocument/2006/relationships/chart" Target="../charts/chart7.xml"/><Relationship Id="rId14" Type="http://schemas.openxmlformats.org/officeDocument/2006/relationships/chart" Target="../charts/chart12.xml"/><Relationship Id="rId22" Type="http://schemas.openxmlformats.org/officeDocument/2006/relationships/chart" Target="../charts/chart20.xml"/><Relationship Id="rId27" Type="http://schemas.openxmlformats.org/officeDocument/2006/relationships/chart" Target="../charts/chart25.xml"/><Relationship Id="rId30"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xdr:from>
      <xdr:col>7</xdr:col>
      <xdr:colOff>114300</xdr:colOff>
      <xdr:row>96</xdr:row>
      <xdr:rowOff>188449</xdr:rowOff>
    </xdr:from>
    <xdr:to>
      <xdr:col>11</xdr:col>
      <xdr:colOff>53340</xdr:colOff>
      <xdr:row>101</xdr:row>
      <xdr:rowOff>7620</xdr:rowOff>
    </xdr:to>
    <xdr:graphicFrame macro="">
      <xdr:nvGraphicFramePr>
        <xdr:cNvPr id="2" name="グラフ 1">
          <a:extLst>
            <a:ext uri="{FF2B5EF4-FFF2-40B4-BE49-F238E27FC236}">
              <a16:creationId xmlns:a16="http://schemas.microsoft.com/office/drawing/2014/main" id="{0E4526B0-A829-406A-B577-C0FE460DEC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749200</xdr:colOff>
      <xdr:row>43</xdr:row>
      <xdr:rowOff>39190</xdr:rowOff>
    </xdr:from>
    <xdr:to>
      <xdr:col>8</xdr:col>
      <xdr:colOff>81327</xdr:colOff>
      <xdr:row>43</xdr:row>
      <xdr:rowOff>353559</xdr:rowOff>
    </xdr:to>
    <xdr:pic>
      <xdr:nvPicPr>
        <xdr:cNvPr id="6" name="図 5">
          <a:extLst>
            <a:ext uri="{FF2B5EF4-FFF2-40B4-BE49-F238E27FC236}">
              <a16:creationId xmlns:a16="http://schemas.microsoft.com/office/drawing/2014/main" id="{B4CC62B8-D545-4770-947F-7C444D3385DE}"/>
            </a:ext>
          </a:extLst>
        </xdr:cNvPr>
        <xdr:cNvPicPr>
          <a:picLocks noChangeAspect="1"/>
        </xdr:cNvPicPr>
      </xdr:nvPicPr>
      <xdr:blipFill>
        <a:blip xmlns:r="http://schemas.openxmlformats.org/officeDocument/2006/relationships" r:embed="rId2"/>
        <a:stretch>
          <a:fillRect/>
        </a:stretch>
      </xdr:blipFill>
      <xdr:spPr>
        <a:xfrm>
          <a:off x="1466376" y="9012861"/>
          <a:ext cx="2685273" cy="314369"/>
        </a:xfrm>
        <a:prstGeom prst="rect">
          <a:avLst/>
        </a:prstGeom>
      </xdr:spPr>
    </xdr:pic>
    <xdr:clientData/>
  </xdr:twoCellAnchor>
  <xdr:twoCellAnchor>
    <xdr:from>
      <xdr:col>0</xdr:col>
      <xdr:colOff>137160</xdr:colOff>
      <xdr:row>211</xdr:row>
      <xdr:rowOff>2723</xdr:rowOff>
    </xdr:from>
    <xdr:to>
      <xdr:col>6</xdr:col>
      <xdr:colOff>293915</xdr:colOff>
      <xdr:row>232</xdr:row>
      <xdr:rowOff>30481</xdr:rowOff>
    </xdr:to>
    <xdr:graphicFrame macro="">
      <xdr:nvGraphicFramePr>
        <xdr:cNvPr id="3" name="グラフ 2">
          <a:extLst>
            <a:ext uri="{FF2B5EF4-FFF2-40B4-BE49-F238E27FC236}">
              <a16:creationId xmlns:a16="http://schemas.microsoft.com/office/drawing/2014/main" id="{FDD4845C-8172-46AC-AE58-29856B3FED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250374</xdr:colOff>
      <xdr:row>443</xdr:row>
      <xdr:rowOff>43547</xdr:rowOff>
    </xdr:from>
    <xdr:to>
      <xdr:col>8</xdr:col>
      <xdr:colOff>446662</xdr:colOff>
      <xdr:row>444</xdr:row>
      <xdr:rowOff>166327</xdr:rowOff>
    </xdr:to>
    <xdr:pic>
      <xdr:nvPicPr>
        <xdr:cNvPr id="7" name="図 6">
          <a:extLst>
            <a:ext uri="{FF2B5EF4-FFF2-40B4-BE49-F238E27FC236}">
              <a16:creationId xmlns:a16="http://schemas.microsoft.com/office/drawing/2014/main" id="{0772AEFA-0F25-4383-8C42-DD53878A49D9}"/>
            </a:ext>
          </a:extLst>
        </xdr:cNvPr>
        <xdr:cNvPicPr>
          <a:picLocks noChangeAspect="1"/>
        </xdr:cNvPicPr>
      </xdr:nvPicPr>
      <xdr:blipFill>
        <a:blip xmlns:r="http://schemas.openxmlformats.org/officeDocument/2006/relationships" r:embed="rId2"/>
        <a:stretch>
          <a:fillRect/>
        </a:stretch>
      </xdr:blipFill>
      <xdr:spPr>
        <a:xfrm>
          <a:off x="1817917" y="111622118"/>
          <a:ext cx="2700002" cy="318723"/>
        </a:xfrm>
        <a:prstGeom prst="rect">
          <a:avLst/>
        </a:prstGeom>
        <a:solidFill>
          <a:schemeClr val="accent6">
            <a:lumMod val="40000"/>
            <a:lumOff val="60000"/>
          </a:schemeClr>
        </a:solidFill>
      </xdr:spPr>
    </xdr:pic>
    <xdr:clientData/>
  </xdr:twoCellAnchor>
  <xdr:twoCellAnchor>
    <xdr:from>
      <xdr:col>0</xdr:col>
      <xdr:colOff>162666</xdr:colOff>
      <xdr:row>1</xdr:row>
      <xdr:rowOff>56602</xdr:rowOff>
    </xdr:from>
    <xdr:to>
      <xdr:col>10</xdr:col>
      <xdr:colOff>616402</xdr:colOff>
      <xdr:row>1</xdr:row>
      <xdr:rowOff>56602</xdr:rowOff>
    </xdr:to>
    <xdr:cxnSp macro="">
      <xdr:nvCxnSpPr>
        <xdr:cNvPr id="20" name="直線コネクタ 19">
          <a:extLst>
            <a:ext uri="{FF2B5EF4-FFF2-40B4-BE49-F238E27FC236}">
              <a16:creationId xmlns:a16="http://schemas.microsoft.com/office/drawing/2014/main" id="{CC99B5C4-9884-464A-BAD8-990937FA2238}"/>
            </a:ext>
          </a:extLst>
        </xdr:cNvPr>
        <xdr:cNvCxnSpPr/>
      </xdr:nvCxnSpPr>
      <xdr:spPr>
        <a:xfrm>
          <a:off x="162666" y="250033"/>
          <a:ext cx="5887382" cy="0"/>
        </a:xfrm>
        <a:prstGeom prst="line">
          <a:avLst/>
        </a:prstGeom>
        <a:ln w="12700">
          <a:solidFill>
            <a:srgbClr val="65B82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125684</xdr:colOff>
      <xdr:row>1</xdr:row>
      <xdr:rowOff>58612</xdr:rowOff>
    </xdr:from>
    <xdr:to>
      <xdr:col>10</xdr:col>
      <xdr:colOff>569028</xdr:colOff>
      <xdr:row>7</xdr:row>
      <xdr:rowOff>175617</xdr:rowOff>
    </xdr:to>
    <xdr:sp macro="" textlink="">
      <xdr:nvSpPr>
        <xdr:cNvPr id="21" name="テキスト ボックス 12">
          <a:extLst>
            <a:ext uri="{FF2B5EF4-FFF2-40B4-BE49-F238E27FC236}">
              <a16:creationId xmlns:a16="http://schemas.microsoft.com/office/drawing/2014/main" id="{8C41B65C-3581-4B4C-AC53-F3EBE6459FB3}"/>
            </a:ext>
          </a:extLst>
        </xdr:cNvPr>
        <xdr:cNvSpPr txBox="1"/>
      </xdr:nvSpPr>
      <xdr:spPr>
        <a:xfrm>
          <a:off x="125684" y="254555"/>
          <a:ext cx="5864430" cy="129266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4800" b="1">
              <a:solidFill>
                <a:srgbClr val="65B822"/>
              </a:solidFill>
              <a:latin typeface="メイリオ" panose="020B0604030504040204" pitchFamily="50" charset="-128"/>
              <a:ea typeface="メイリオ" panose="020B0604030504040204" pitchFamily="50" charset="-128"/>
            </a:rPr>
            <a:t>ヘルスアップ通信簿</a:t>
          </a:r>
        </a:p>
      </xdr:txBody>
    </xdr:sp>
    <xdr:clientData/>
  </xdr:twoCellAnchor>
  <xdr:twoCellAnchor>
    <xdr:from>
      <xdr:col>0</xdr:col>
      <xdr:colOff>158562</xdr:colOff>
      <xdr:row>1</xdr:row>
      <xdr:rowOff>94180</xdr:rowOff>
    </xdr:from>
    <xdr:to>
      <xdr:col>10</xdr:col>
      <xdr:colOff>612298</xdr:colOff>
      <xdr:row>1</xdr:row>
      <xdr:rowOff>94180</xdr:rowOff>
    </xdr:to>
    <xdr:cxnSp macro="">
      <xdr:nvCxnSpPr>
        <xdr:cNvPr id="22" name="直線コネクタ 21">
          <a:extLst>
            <a:ext uri="{FF2B5EF4-FFF2-40B4-BE49-F238E27FC236}">
              <a16:creationId xmlns:a16="http://schemas.microsoft.com/office/drawing/2014/main" id="{E683ED80-7F91-40D0-AFCC-9799772CA83E}"/>
            </a:ext>
          </a:extLst>
        </xdr:cNvPr>
        <xdr:cNvCxnSpPr/>
      </xdr:nvCxnSpPr>
      <xdr:spPr>
        <a:xfrm>
          <a:off x="158562" y="284680"/>
          <a:ext cx="5772496" cy="0"/>
        </a:xfrm>
        <a:prstGeom prst="line">
          <a:avLst/>
        </a:prstGeom>
        <a:ln w="12700">
          <a:solidFill>
            <a:srgbClr val="65B82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555473</xdr:colOff>
      <xdr:row>0</xdr:row>
      <xdr:rowOff>56100</xdr:rowOff>
    </xdr:from>
    <xdr:to>
      <xdr:col>7</xdr:col>
      <xdr:colOff>620487</xdr:colOff>
      <xdr:row>4</xdr:row>
      <xdr:rowOff>130625</xdr:rowOff>
    </xdr:to>
    <xdr:grpSp>
      <xdr:nvGrpSpPr>
        <xdr:cNvPr id="23" name="グループ化 22">
          <a:extLst>
            <a:ext uri="{FF2B5EF4-FFF2-40B4-BE49-F238E27FC236}">
              <a16:creationId xmlns:a16="http://schemas.microsoft.com/office/drawing/2014/main" id="{91B1EC4E-F721-4584-8653-631EB121748D}"/>
            </a:ext>
          </a:extLst>
        </xdr:cNvPr>
        <xdr:cNvGrpSpPr/>
      </xdr:nvGrpSpPr>
      <xdr:grpSpPr>
        <a:xfrm>
          <a:off x="2091379" y="56100"/>
          <a:ext cx="1696171" cy="872244"/>
          <a:chOff x="2636618" y="618029"/>
          <a:chExt cx="1524112" cy="682118"/>
        </a:xfrm>
      </xdr:grpSpPr>
      <xdr:sp macro="" textlink="">
        <xdr:nvSpPr>
          <xdr:cNvPr id="26" name="角丸四角形 73">
            <a:extLst>
              <a:ext uri="{FF2B5EF4-FFF2-40B4-BE49-F238E27FC236}">
                <a16:creationId xmlns:a16="http://schemas.microsoft.com/office/drawing/2014/main" id="{CE4905BC-A3CB-4BE2-9526-B68E4417B77E}"/>
              </a:ext>
            </a:extLst>
          </xdr:cNvPr>
          <xdr:cNvSpPr/>
        </xdr:nvSpPr>
        <xdr:spPr>
          <a:xfrm>
            <a:off x="2636618" y="667170"/>
            <a:ext cx="1524112" cy="300927"/>
          </a:xfrm>
          <a:prstGeom prst="roundRect">
            <a:avLst>
              <a:gd name="adj" fmla="val 50000"/>
            </a:avLst>
          </a:prstGeom>
          <a:solidFill>
            <a:srgbClr val="65B82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7" name="テキスト ボックス 59">
            <a:extLst>
              <a:ext uri="{FF2B5EF4-FFF2-40B4-BE49-F238E27FC236}">
                <a16:creationId xmlns:a16="http://schemas.microsoft.com/office/drawing/2014/main" id="{97760B90-0DE3-4AEE-970C-41C6C11EA1CA}"/>
              </a:ext>
            </a:extLst>
          </xdr:cNvPr>
          <xdr:cNvSpPr txBox="1"/>
        </xdr:nvSpPr>
        <xdr:spPr>
          <a:xfrm>
            <a:off x="2786515" y="618029"/>
            <a:ext cx="1303160" cy="682118"/>
          </a:xfrm>
          <a:prstGeom prst="rect">
            <a:avLst/>
          </a:prstGeom>
          <a:noFill/>
        </xdr:spPr>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800" b="1" baseline="0">
                <a:solidFill>
                  <a:schemeClr val="bg1"/>
                </a:solidFill>
                <a:latin typeface="メイリオ" panose="020B0604030504040204" pitchFamily="50" charset="-128"/>
                <a:ea typeface="メイリオ" panose="020B0604030504040204" pitchFamily="50" charset="-128"/>
              </a:rPr>
              <a:t> 2022 </a:t>
            </a:r>
            <a:r>
              <a:rPr lang="ja-JP" altLang="en-US" sz="1400" b="1">
                <a:solidFill>
                  <a:schemeClr val="bg1"/>
                </a:solidFill>
                <a:latin typeface="メイリオ" panose="020B0604030504040204" pitchFamily="50" charset="-128"/>
                <a:ea typeface="メイリオ" panose="020B0604030504040204" pitchFamily="50" charset="-128"/>
              </a:rPr>
              <a:t>年度</a:t>
            </a:r>
            <a:endParaRPr kumimoji="1" lang="en-US" altLang="ja-JP" sz="1400" b="1">
              <a:solidFill>
                <a:schemeClr val="bg1"/>
              </a:solidFill>
              <a:latin typeface="メイリオ" panose="020B0604030504040204" pitchFamily="50" charset="-128"/>
              <a:ea typeface="メイリオ" panose="020B0604030504040204" pitchFamily="50" charset="-128"/>
            </a:endParaRPr>
          </a:p>
        </xdr:txBody>
      </xdr:sp>
    </xdr:grpSp>
    <xdr:clientData/>
  </xdr:twoCellAnchor>
  <xdr:twoCellAnchor>
    <xdr:from>
      <xdr:col>0</xdr:col>
      <xdr:colOff>152700</xdr:colOff>
      <xdr:row>6</xdr:row>
      <xdr:rowOff>169266</xdr:rowOff>
    </xdr:from>
    <xdr:to>
      <xdr:col>10</xdr:col>
      <xdr:colOff>606436</xdr:colOff>
      <xdr:row>6</xdr:row>
      <xdr:rowOff>169266</xdr:rowOff>
    </xdr:to>
    <xdr:cxnSp macro="">
      <xdr:nvCxnSpPr>
        <xdr:cNvPr id="24" name="直線コネクタ 23">
          <a:extLst>
            <a:ext uri="{FF2B5EF4-FFF2-40B4-BE49-F238E27FC236}">
              <a16:creationId xmlns:a16="http://schemas.microsoft.com/office/drawing/2014/main" id="{ADC9B800-AB17-4CB6-B5C1-9B47D218888F}"/>
            </a:ext>
          </a:extLst>
        </xdr:cNvPr>
        <xdr:cNvCxnSpPr/>
      </xdr:nvCxnSpPr>
      <xdr:spPr>
        <a:xfrm>
          <a:off x="152700" y="1344923"/>
          <a:ext cx="5874822" cy="0"/>
        </a:xfrm>
        <a:prstGeom prst="line">
          <a:avLst/>
        </a:prstGeom>
        <a:ln w="12700">
          <a:solidFill>
            <a:srgbClr val="65B82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150942</xdr:colOff>
      <xdr:row>7</xdr:row>
      <xdr:rowOff>21787</xdr:rowOff>
    </xdr:from>
    <xdr:to>
      <xdr:col>10</xdr:col>
      <xdr:colOff>604678</xdr:colOff>
      <xdr:row>7</xdr:row>
      <xdr:rowOff>21787</xdr:rowOff>
    </xdr:to>
    <xdr:cxnSp macro="">
      <xdr:nvCxnSpPr>
        <xdr:cNvPr id="25" name="直線コネクタ 24">
          <a:extLst>
            <a:ext uri="{FF2B5EF4-FFF2-40B4-BE49-F238E27FC236}">
              <a16:creationId xmlns:a16="http://schemas.microsoft.com/office/drawing/2014/main" id="{6835AF5F-970A-45F4-B07D-C29E236372D3}"/>
            </a:ext>
          </a:extLst>
        </xdr:cNvPr>
        <xdr:cNvCxnSpPr/>
      </xdr:nvCxnSpPr>
      <xdr:spPr>
        <a:xfrm>
          <a:off x="150942" y="1393387"/>
          <a:ext cx="5874822" cy="0"/>
        </a:xfrm>
        <a:prstGeom prst="line">
          <a:avLst/>
        </a:prstGeom>
        <a:ln w="12700">
          <a:solidFill>
            <a:srgbClr val="65B82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17930</xdr:colOff>
      <xdr:row>32</xdr:row>
      <xdr:rowOff>421277</xdr:rowOff>
    </xdr:from>
    <xdr:to>
      <xdr:col>11</xdr:col>
      <xdr:colOff>143437</xdr:colOff>
      <xdr:row>36</xdr:row>
      <xdr:rowOff>160019</xdr:rowOff>
    </xdr:to>
    <xdr:sp macro="" textlink="">
      <xdr:nvSpPr>
        <xdr:cNvPr id="5" name="四角形: 角を丸くする 4">
          <a:extLst>
            <a:ext uri="{FF2B5EF4-FFF2-40B4-BE49-F238E27FC236}">
              <a16:creationId xmlns:a16="http://schemas.microsoft.com/office/drawing/2014/main" id="{FE41CB3D-3E8C-4DF5-A62C-5716D4EDE1B2}"/>
            </a:ext>
          </a:extLst>
        </xdr:cNvPr>
        <xdr:cNvSpPr/>
      </xdr:nvSpPr>
      <xdr:spPr>
        <a:xfrm>
          <a:off x="17930" y="6517277"/>
          <a:ext cx="6206267" cy="843642"/>
        </a:xfrm>
        <a:prstGeom prst="roundRect">
          <a:avLst/>
        </a:prstGeom>
        <a:noFill/>
        <a:ln w="25400">
          <a:solidFill>
            <a:schemeClr val="accent6"/>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182490</xdr:colOff>
      <xdr:row>7</xdr:row>
      <xdr:rowOff>152402</xdr:rowOff>
    </xdr:from>
    <xdr:to>
      <xdr:col>11</xdr:col>
      <xdr:colOff>23525</xdr:colOff>
      <xdr:row>33</xdr:row>
      <xdr:rowOff>106679</xdr:rowOff>
    </xdr:to>
    <xdr:pic>
      <xdr:nvPicPr>
        <xdr:cNvPr id="12" name="図 11">
          <a:extLst>
            <a:ext uri="{FF2B5EF4-FFF2-40B4-BE49-F238E27FC236}">
              <a16:creationId xmlns:a16="http://schemas.microsoft.com/office/drawing/2014/main" id="{AD589A91-9FC9-4FB1-B0B6-E5FE8315B20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490" y="1485902"/>
          <a:ext cx="5921795" cy="5250177"/>
        </a:xfrm>
        <a:prstGeom prst="rect">
          <a:avLst/>
        </a:prstGeom>
      </xdr:spPr>
    </xdr:pic>
    <xdr:clientData/>
  </xdr:twoCellAnchor>
  <xdr:twoCellAnchor>
    <xdr:from>
      <xdr:col>7</xdr:col>
      <xdr:colOff>226842</xdr:colOff>
      <xdr:row>107</xdr:row>
      <xdr:rowOff>106680</xdr:rowOff>
    </xdr:from>
    <xdr:to>
      <xdr:col>11</xdr:col>
      <xdr:colOff>165882</xdr:colOff>
      <xdr:row>112</xdr:row>
      <xdr:rowOff>2051</xdr:rowOff>
    </xdr:to>
    <xdr:graphicFrame macro="">
      <xdr:nvGraphicFramePr>
        <xdr:cNvPr id="28" name="グラフ 27">
          <a:extLst>
            <a:ext uri="{FF2B5EF4-FFF2-40B4-BE49-F238E27FC236}">
              <a16:creationId xmlns:a16="http://schemas.microsoft.com/office/drawing/2014/main" id="{694AEC1B-0CE7-43E8-9EB4-D33B305DF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220980</xdr:colOff>
      <xdr:row>115</xdr:row>
      <xdr:rowOff>0</xdr:rowOff>
    </xdr:from>
    <xdr:to>
      <xdr:col>11</xdr:col>
      <xdr:colOff>160020</xdr:colOff>
      <xdr:row>119</xdr:row>
      <xdr:rowOff>9671</xdr:rowOff>
    </xdr:to>
    <xdr:graphicFrame macro="">
      <xdr:nvGraphicFramePr>
        <xdr:cNvPr id="29" name="グラフ 28">
          <a:extLst>
            <a:ext uri="{FF2B5EF4-FFF2-40B4-BE49-F238E27FC236}">
              <a16:creationId xmlns:a16="http://schemas.microsoft.com/office/drawing/2014/main" id="{F5D6BF8B-718D-460B-B2F2-C9C0BE0E09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220980</xdr:colOff>
      <xdr:row>126</xdr:row>
      <xdr:rowOff>0</xdr:rowOff>
    </xdr:from>
    <xdr:to>
      <xdr:col>11</xdr:col>
      <xdr:colOff>160020</xdr:colOff>
      <xdr:row>130</xdr:row>
      <xdr:rowOff>9671</xdr:rowOff>
    </xdr:to>
    <xdr:graphicFrame macro="">
      <xdr:nvGraphicFramePr>
        <xdr:cNvPr id="30" name="グラフ 29">
          <a:extLst>
            <a:ext uri="{FF2B5EF4-FFF2-40B4-BE49-F238E27FC236}">
              <a16:creationId xmlns:a16="http://schemas.microsoft.com/office/drawing/2014/main" id="{27DA9DB0-8499-4F83-BF34-474B3B005E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213360</xdr:colOff>
      <xdr:row>133</xdr:row>
      <xdr:rowOff>0</xdr:rowOff>
    </xdr:from>
    <xdr:to>
      <xdr:col>11</xdr:col>
      <xdr:colOff>152400</xdr:colOff>
      <xdr:row>137</xdr:row>
      <xdr:rowOff>9671</xdr:rowOff>
    </xdr:to>
    <xdr:graphicFrame macro="">
      <xdr:nvGraphicFramePr>
        <xdr:cNvPr id="31" name="グラフ 30">
          <a:extLst>
            <a:ext uri="{FF2B5EF4-FFF2-40B4-BE49-F238E27FC236}">
              <a16:creationId xmlns:a16="http://schemas.microsoft.com/office/drawing/2014/main" id="{91526972-D7A2-4735-B9D8-E28568249E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213360</xdr:colOff>
      <xdr:row>140</xdr:row>
      <xdr:rowOff>0</xdr:rowOff>
    </xdr:from>
    <xdr:to>
      <xdr:col>11</xdr:col>
      <xdr:colOff>152400</xdr:colOff>
      <xdr:row>144</xdr:row>
      <xdr:rowOff>9671</xdr:rowOff>
    </xdr:to>
    <xdr:graphicFrame macro="">
      <xdr:nvGraphicFramePr>
        <xdr:cNvPr id="32" name="グラフ 31">
          <a:extLst>
            <a:ext uri="{FF2B5EF4-FFF2-40B4-BE49-F238E27FC236}">
              <a16:creationId xmlns:a16="http://schemas.microsoft.com/office/drawing/2014/main" id="{A1FE8FE1-58D9-4449-BD51-98A914769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396241</xdr:colOff>
      <xdr:row>211</xdr:row>
      <xdr:rowOff>1</xdr:rowOff>
    </xdr:from>
    <xdr:to>
      <xdr:col>11</xdr:col>
      <xdr:colOff>45721</xdr:colOff>
      <xdr:row>232</xdr:row>
      <xdr:rowOff>38101</xdr:rowOff>
    </xdr:to>
    <xdr:graphicFrame macro="">
      <xdr:nvGraphicFramePr>
        <xdr:cNvPr id="33" name="グラフ 32">
          <a:extLst>
            <a:ext uri="{FF2B5EF4-FFF2-40B4-BE49-F238E27FC236}">
              <a16:creationId xmlns:a16="http://schemas.microsoft.com/office/drawing/2014/main" id="{FA72B04C-4669-4B20-8D27-A43F70C6F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205740</xdr:colOff>
      <xdr:row>258</xdr:row>
      <xdr:rowOff>0</xdr:rowOff>
    </xdr:from>
    <xdr:to>
      <xdr:col>11</xdr:col>
      <xdr:colOff>144780</xdr:colOff>
      <xdr:row>262</xdr:row>
      <xdr:rowOff>40151</xdr:rowOff>
    </xdr:to>
    <xdr:graphicFrame macro="">
      <xdr:nvGraphicFramePr>
        <xdr:cNvPr id="36" name="グラフ 35">
          <a:extLst>
            <a:ext uri="{FF2B5EF4-FFF2-40B4-BE49-F238E27FC236}">
              <a16:creationId xmlns:a16="http://schemas.microsoft.com/office/drawing/2014/main" id="{DF17EC74-1A52-4328-8B25-DC8E56776C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205740</xdr:colOff>
      <xdr:row>251</xdr:row>
      <xdr:rowOff>0</xdr:rowOff>
    </xdr:from>
    <xdr:to>
      <xdr:col>11</xdr:col>
      <xdr:colOff>144780</xdr:colOff>
      <xdr:row>255</xdr:row>
      <xdr:rowOff>40151</xdr:rowOff>
    </xdr:to>
    <xdr:graphicFrame macro="">
      <xdr:nvGraphicFramePr>
        <xdr:cNvPr id="37" name="グラフ 36">
          <a:extLst>
            <a:ext uri="{FF2B5EF4-FFF2-40B4-BE49-F238E27FC236}">
              <a16:creationId xmlns:a16="http://schemas.microsoft.com/office/drawing/2014/main" id="{644EFC70-4C35-4199-A24B-614C76A4D7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205740</xdr:colOff>
      <xdr:row>265</xdr:row>
      <xdr:rowOff>0</xdr:rowOff>
    </xdr:from>
    <xdr:to>
      <xdr:col>11</xdr:col>
      <xdr:colOff>144780</xdr:colOff>
      <xdr:row>269</xdr:row>
      <xdr:rowOff>40151</xdr:rowOff>
    </xdr:to>
    <xdr:graphicFrame macro="">
      <xdr:nvGraphicFramePr>
        <xdr:cNvPr id="38" name="グラフ 37">
          <a:extLst>
            <a:ext uri="{FF2B5EF4-FFF2-40B4-BE49-F238E27FC236}">
              <a16:creationId xmlns:a16="http://schemas.microsoft.com/office/drawing/2014/main" id="{31C87DAE-A596-4C42-AB5E-296E5AB9A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205740</xdr:colOff>
      <xdr:row>275</xdr:row>
      <xdr:rowOff>0</xdr:rowOff>
    </xdr:from>
    <xdr:to>
      <xdr:col>11</xdr:col>
      <xdr:colOff>144780</xdr:colOff>
      <xdr:row>279</xdr:row>
      <xdr:rowOff>40151</xdr:rowOff>
    </xdr:to>
    <xdr:graphicFrame macro="">
      <xdr:nvGraphicFramePr>
        <xdr:cNvPr id="40" name="グラフ 39">
          <a:extLst>
            <a:ext uri="{FF2B5EF4-FFF2-40B4-BE49-F238E27FC236}">
              <a16:creationId xmlns:a16="http://schemas.microsoft.com/office/drawing/2014/main" id="{1DD70576-E12D-4180-84ED-C257D4A29B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xdr:col>
      <xdr:colOff>205740</xdr:colOff>
      <xdr:row>282</xdr:row>
      <xdr:rowOff>0</xdr:rowOff>
    </xdr:from>
    <xdr:to>
      <xdr:col>11</xdr:col>
      <xdr:colOff>144780</xdr:colOff>
      <xdr:row>286</xdr:row>
      <xdr:rowOff>40151</xdr:rowOff>
    </xdr:to>
    <xdr:graphicFrame macro="">
      <xdr:nvGraphicFramePr>
        <xdr:cNvPr id="41" name="グラフ 40">
          <a:extLst>
            <a:ext uri="{FF2B5EF4-FFF2-40B4-BE49-F238E27FC236}">
              <a16:creationId xmlns:a16="http://schemas.microsoft.com/office/drawing/2014/main" id="{6DE01931-2417-4A11-9333-8903B4CE31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198120</xdr:colOff>
      <xdr:row>325</xdr:row>
      <xdr:rowOff>0</xdr:rowOff>
    </xdr:from>
    <xdr:to>
      <xdr:col>11</xdr:col>
      <xdr:colOff>137160</xdr:colOff>
      <xdr:row>329</xdr:row>
      <xdr:rowOff>40151</xdr:rowOff>
    </xdr:to>
    <xdr:graphicFrame macro="">
      <xdr:nvGraphicFramePr>
        <xdr:cNvPr id="42" name="グラフ 41">
          <a:extLst>
            <a:ext uri="{FF2B5EF4-FFF2-40B4-BE49-F238E27FC236}">
              <a16:creationId xmlns:a16="http://schemas.microsoft.com/office/drawing/2014/main" id="{CE8E1C37-BDD7-4F44-980D-E08714C81B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205740</xdr:colOff>
      <xdr:row>344</xdr:row>
      <xdr:rowOff>0</xdr:rowOff>
    </xdr:from>
    <xdr:to>
      <xdr:col>11</xdr:col>
      <xdr:colOff>144780</xdr:colOff>
      <xdr:row>348</xdr:row>
      <xdr:rowOff>9671</xdr:rowOff>
    </xdr:to>
    <xdr:graphicFrame macro="">
      <xdr:nvGraphicFramePr>
        <xdr:cNvPr id="43" name="グラフ 42">
          <a:extLst>
            <a:ext uri="{FF2B5EF4-FFF2-40B4-BE49-F238E27FC236}">
              <a16:creationId xmlns:a16="http://schemas.microsoft.com/office/drawing/2014/main" id="{779D55D3-7D64-431F-90E7-07B62DFC61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213360</xdr:colOff>
      <xdr:row>332</xdr:row>
      <xdr:rowOff>0</xdr:rowOff>
    </xdr:from>
    <xdr:to>
      <xdr:col>11</xdr:col>
      <xdr:colOff>152400</xdr:colOff>
      <xdr:row>336</xdr:row>
      <xdr:rowOff>40151</xdr:rowOff>
    </xdr:to>
    <xdr:graphicFrame macro="">
      <xdr:nvGraphicFramePr>
        <xdr:cNvPr id="44" name="グラフ 43">
          <a:extLst>
            <a:ext uri="{FF2B5EF4-FFF2-40B4-BE49-F238E27FC236}">
              <a16:creationId xmlns:a16="http://schemas.microsoft.com/office/drawing/2014/main" id="{AE6A5A43-7D4E-4EA8-8C4D-38A5787B5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xdr:col>
      <xdr:colOff>190500</xdr:colOff>
      <xdr:row>353</xdr:row>
      <xdr:rowOff>106680</xdr:rowOff>
    </xdr:from>
    <xdr:to>
      <xdr:col>11</xdr:col>
      <xdr:colOff>129540</xdr:colOff>
      <xdr:row>357</xdr:row>
      <xdr:rowOff>444011</xdr:rowOff>
    </xdr:to>
    <xdr:graphicFrame macro="">
      <xdr:nvGraphicFramePr>
        <xdr:cNvPr id="45" name="グラフ 44">
          <a:extLst>
            <a:ext uri="{FF2B5EF4-FFF2-40B4-BE49-F238E27FC236}">
              <a16:creationId xmlns:a16="http://schemas.microsoft.com/office/drawing/2014/main" id="{CEF59796-4B30-4853-B863-BB505839D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205740</xdr:colOff>
      <xdr:row>361</xdr:row>
      <xdr:rowOff>0</xdr:rowOff>
    </xdr:from>
    <xdr:to>
      <xdr:col>11</xdr:col>
      <xdr:colOff>144780</xdr:colOff>
      <xdr:row>365</xdr:row>
      <xdr:rowOff>40151</xdr:rowOff>
    </xdr:to>
    <xdr:graphicFrame macro="">
      <xdr:nvGraphicFramePr>
        <xdr:cNvPr id="46" name="グラフ 45">
          <a:extLst>
            <a:ext uri="{FF2B5EF4-FFF2-40B4-BE49-F238E27FC236}">
              <a16:creationId xmlns:a16="http://schemas.microsoft.com/office/drawing/2014/main" id="{C592A6D1-01C1-40A0-81DF-47891EC1D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190500</xdr:colOff>
      <xdr:row>368</xdr:row>
      <xdr:rowOff>0</xdr:rowOff>
    </xdr:from>
    <xdr:to>
      <xdr:col>11</xdr:col>
      <xdr:colOff>129540</xdr:colOff>
      <xdr:row>372</xdr:row>
      <xdr:rowOff>9671</xdr:rowOff>
    </xdr:to>
    <xdr:graphicFrame macro="">
      <xdr:nvGraphicFramePr>
        <xdr:cNvPr id="47" name="グラフ 46">
          <a:extLst>
            <a:ext uri="{FF2B5EF4-FFF2-40B4-BE49-F238E27FC236}">
              <a16:creationId xmlns:a16="http://schemas.microsoft.com/office/drawing/2014/main" id="{98A36D84-CF5F-42EA-B291-F00A6AABE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190500</xdr:colOff>
      <xdr:row>379</xdr:row>
      <xdr:rowOff>0</xdr:rowOff>
    </xdr:from>
    <xdr:to>
      <xdr:col>11</xdr:col>
      <xdr:colOff>129540</xdr:colOff>
      <xdr:row>383</xdr:row>
      <xdr:rowOff>0</xdr:rowOff>
    </xdr:to>
    <xdr:graphicFrame macro="">
      <xdr:nvGraphicFramePr>
        <xdr:cNvPr id="48" name="グラフ 47">
          <a:extLst>
            <a:ext uri="{FF2B5EF4-FFF2-40B4-BE49-F238E27FC236}">
              <a16:creationId xmlns:a16="http://schemas.microsoft.com/office/drawing/2014/main" id="{D53A68C3-6965-438E-8AD5-A94FB9B53C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182880</xdr:colOff>
      <xdr:row>386</xdr:row>
      <xdr:rowOff>0</xdr:rowOff>
    </xdr:from>
    <xdr:to>
      <xdr:col>11</xdr:col>
      <xdr:colOff>121920</xdr:colOff>
      <xdr:row>390</xdr:row>
      <xdr:rowOff>9671</xdr:rowOff>
    </xdr:to>
    <xdr:graphicFrame macro="">
      <xdr:nvGraphicFramePr>
        <xdr:cNvPr id="49" name="グラフ 48">
          <a:extLst>
            <a:ext uri="{FF2B5EF4-FFF2-40B4-BE49-F238E27FC236}">
              <a16:creationId xmlns:a16="http://schemas.microsoft.com/office/drawing/2014/main" id="{ABB90123-D003-4D5B-88E4-18E2EF042E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xdr:col>
      <xdr:colOff>182880</xdr:colOff>
      <xdr:row>393</xdr:row>
      <xdr:rowOff>0</xdr:rowOff>
    </xdr:from>
    <xdr:to>
      <xdr:col>11</xdr:col>
      <xdr:colOff>121920</xdr:colOff>
      <xdr:row>397</xdr:row>
      <xdr:rowOff>9671</xdr:rowOff>
    </xdr:to>
    <xdr:graphicFrame macro="">
      <xdr:nvGraphicFramePr>
        <xdr:cNvPr id="50" name="グラフ 49">
          <a:extLst>
            <a:ext uri="{FF2B5EF4-FFF2-40B4-BE49-F238E27FC236}">
              <a16:creationId xmlns:a16="http://schemas.microsoft.com/office/drawing/2014/main" id="{0E5505C0-8E04-451E-9011-446766BDC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7</xdr:col>
      <xdr:colOff>175260</xdr:colOff>
      <xdr:row>403</xdr:row>
      <xdr:rowOff>0</xdr:rowOff>
    </xdr:from>
    <xdr:to>
      <xdr:col>11</xdr:col>
      <xdr:colOff>114300</xdr:colOff>
      <xdr:row>407</xdr:row>
      <xdr:rowOff>9671</xdr:rowOff>
    </xdr:to>
    <xdr:graphicFrame macro="">
      <xdr:nvGraphicFramePr>
        <xdr:cNvPr id="51" name="グラフ 50">
          <a:extLst>
            <a:ext uri="{FF2B5EF4-FFF2-40B4-BE49-F238E27FC236}">
              <a16:creationId xmlns:a16="http://schemas.microsoft.com/office/drawing/2014/main" id="{821667CD-EDBD-40AF-A64E-D142BFAF64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7</xdr:col>
      <xdr:colOff>190500</xdr:colOff>
      <xdr:row>413</xdr:row>
      <xdr:rowOff>0</xdr:rowOff>
    </xdr:from>
    <xdr:to>
      <xdr:col>11</xdr:col>
      <xdr:colOff>129540</xdr:colOff>
      <xdr:row>417</xdr:row>
      <xdr:rowOff>9671</xdr:rowOff>
    </xdr:to>
    <xdr:graphicFrame macro="">
      <xdr:nvGraphicFramePr>
        <xdr:cNvPr id="52" name="グラフ 51">
          <a:extLst>
            <a:ext uri="{FF2B5EF4-FFF2-40B4-BE49-F238E27FC236}">
              <a16:creationId xmlns:a16="http://schemas.microsoft.com/office/drawing/2014/main" id="{F0E8917B-7C01-4059-8702-30C5FD98F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7</xdr:col>
      <xdr:colOff>182880</xdr:colOff>
      <xdr:row>422</xdr:row>
      <xdr:rowOff>0</xdr:rowOff>
    </xdr:from>
    <xdr:to>
      <xdr:col>11</xdr:col>
      <xdr:colOff>121920</xdr:colOff>
      <xdr:row>426</xdr:row>
      <xdr:rowOff>9671</xdr:rowOff>
    </xdr:to>
    <xdr:graphicFrame macro="">
      <xdr:nvGraphicFramePr>
        <xdr:cNvPr id="53" name="グラフ 52">
          <a:extLst>
            <a:ext uri="{FF2B5EF4-FFF2-40B4-BE49-F238E27FC236}">
              <a16:creationId xmlns:a16="http://schemas.microsoft.com/office/drawing/2014/main" id="{0D8A3731-B42A-44AD-902E-949B070FD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114300</xdr:colOff>
      <xdr:row>307</xdr:row>
      <xdr:rowOff>2723</xdr:rowOff>
    </xdr:from>
    <xdr:to>
      <xdr:col>6</xdr:col>
      <xdr:colOff>275953</xdr:colOff>
      <xdr:row>321</xdr:row>
      <xdr:rowOff>0</xdr:rowOff>
    </xdr:to>
    <xdr:graphicFrame macro="">
      <xdr:nvGraphicFramePr>
        <xdr:cNvPr id="54" name="グラフ 53">
          <a:extLst>
            <a:ext uri="{FF2B5EF4-FFF2-40B4-BE49-F238E27FC236}">
              <a16:creationId xmlns:a16="http://schemas.microsoft.com/office/drawing/2014/main" id="{375D6EC2-B29D-4F8A-865B-A466ADB9C5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378279</xdr:colOff>
      <xdr:row>307</xdr:row>
      <xdr:rowOff>1</xdr:rowOff>
    </xdr:from>
    <xdr:to>
      <xdr:col>11</xdr:col>
      <xdr:colOff>83821</xdr:colOff>
      <xdr:row>321</xdr:row>
      <xdr:rowOff>0</xdr:rowOff>
    </xdr:to>
    <xdr:graphicFrame macro="">
      <xdr:nvGraphicFramePr>
        <xdr:cNvPr id="55" name="グラフ 54">
          <a:extLst>
            <a:ext uri="{FF2B5EF4-FFF2-40B4-BE49-F238E27FC236}">
              <a16:creationId xmlns:a16="http://schemas.microsoft.com/office/drawing/2014/main" id="{67907331-1024-4020-A594-1CE248FBEC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53340</xdr:colOff>
      <xdr:row>33</xdr:row>
      <xdr:rowOff>45720</xdr:rowOff>
    </xdr:from>
    <xdr:to>
      <xdr:col>1</xdr:col>
      <xdr:colOff>175646</xdr:colOff>
      <xdr:row>33</xdr:row>
      <xdr:rowOff>168026</xdr:rowOff>
    </xdr:to>
    <xdr:sp macro="" textlink="">
      <xdr:nvSpPr>
        <xdr:cNvPr id="66" name="楕円 65">
          <a:extLst>
            <a:ext uri="{FF2B5EF4-FFF2-40B4-BE49-F238E27FC236}">
              <a16:creationId xmlns:a16="http://schemas.microsoft.com/office/drawing/2014/main" id="{3699764C-36C2-4171-907C-14CA7210AFDB}"/>
            </a:ext>
          </a:extLst>
        </xdr:cNvPr>
        <xdr:cNvSpPr/>
      </xdr:nvSpPr>
      <xdr:spPr>
        <a:xfrm>
          <a:off x="488769" y="6849291"/>
          <a:ext cx="122306" cy="122306"/>
        </a:xfrm>
        <a:prstGeom prst="ellipse">
          <a:avLst/>
        </a:prstGeom>
        <a:solidFill>
          <a:srgbClr val="5BB55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53340</xdr:colOff>
      <xdr:row>35</xdr:row>
      <xdr:rowOff>45719</xdr:rowOff>
    </xdr:from>
    <xdr:to>
      <xdr:col>1</xdr:col>
      <xdr:colOff>175646</xdr:colOff>
      <xdr:row>35</xdr:row>
      <xdr:rowOff>175645</xdr:rowOff>
    </xdr:to>
    <xdr:sp macro="" textlink="">
      <xdr:nvSpPr>
        <xdr:cNvPr id="67" name="楕円 66">
          <a:extLst>
            <a:ext uri="{FF2B5EF4-FFF2-40B4-BE49-F238E27FC236}">
              <a16:creationId xmlns:a16="http://schemas.microsoft.com/office/drawing/2014/main" id="{01A651CD-2649-4AEB-A379-7F6615CD538B}"/>
            </a:ext>
          </a:extLst>
        </xdr:cNvPr>
        <xdr:cNvSpPr/>
      </xdr:nvSpPr>
      <xdr:spPr>
        <a:xfrm>
          <a:off x="488769" y="7241176"/>
          <a:ext cx="122306" cy="129926"/>
        </a:xfrm>
        <a:prstGeom prst="ellipse">
          <a:avLst/>
        </a:prstGeom>
        <a:solidFill>
          <a:srgbClr val="5BB55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53336</xdr:colOff>
      <xdr:row>34</xdr:row>
      <xdr:rowOff>45718</xdr:rowOff>
    </xdr:from>
    <xdr:to>
      <xdr:col>1</xdr:col>
      <xdr:colOff>175642</xdr:colOff>
      <xdr:row>34</xdr:row>
      <xdr:rowOff>175644</xdr:rowOff>
    </xdr:to>
    <xdr:sp macro="" textlink="">
      <xdr:nvSpPr>
        <xdr:cNvPr id="68" name="楕円 67">
          <a:extLst>
            <a:ext uri="{FF2B5EF4-FFF2-40B4-BE49-F238E27FC236}">
              <a16:creationId xmlns:a16="http://schemas.microsoft.com/office/drawing/2014/main" id="{96942CBE-9B41-49BD-86AE-3D6BB6B47134}"/>
            </a:ext>
          </a:extLst>
        </xdr:cNvPr>
        <xdr:cNvSpPr/>
      </xdr:nvSpPr>
      <xdr:spPr>
        <a:xfrm>
          <a:off x="488765" y="7045232"/>
          <a:ext cx="122306" cy="129926"/>
        </a:xfrm>
        <a:prstGeom prst="ellipse">
          <a:avLst/>
        </a:prstGeom>
        <a:solidFill>
          <a:srgbClr val="5BB55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198783</xdr:colOff>
      <xdr:row>442</xdr:row>
      <xdr:rowOff>59633</xdr:rowOff>
    </xdr:from>
    <xdr:to>
      <xdr:col>10</xdr:col>
      <xdr:colOff>647826</xdr:colOff>
      <xdr:row>448</xdr:row>
      <xdr:rowOff>65102</xdr:rowOff>
    </xdr:to>
    <xdr:sp macro="" textlink="">
      <xdr:nvSpPr>
        <xdr:cNvPr id="70" name="四角形: 角を丸くする 69">
          <a:extLst>
            <a:ext uri="{FF2B5EF4-FFF2-40B4-BE49-F238E27FC236}">
              <a16:creationId xmlns:a16="http://schemas.microsoft.com/office/drawing/2014/main" id="{285B48B9-17F6-439E-A138-75E6DBA1A6FF}"/>
            </a:ext>
          </a:extLst>
        </xdr:cNvPr>
        <xdr:cNvSpPr/>
      </xdr:nvSpPr>
      <xdr:spPr>
        <a:xfrm>
          <a:off x="198783" y="111358016"/>
          <a:ext cx="5895686" cy="1112025"/>
        </a:xfrm>
        <a:prstGeom prst="roundRect">
          <a:avLst/>
        </a:prstGeom>
        <a:noFill/>
        <a:ln w="508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10048</xdr:colOff>
      <xdr:row>97</xdr:row>
      <xdr:rowOff>27634</xdr:rowOff>
    </xdr:from>
    <xdr:to>
      <xdr:col>3</xdr:col>
      <xdr:colOff>822121</xdr:colOff>
      <xdr:row>101</xdr:row>
      <xdr:rowOff>5862</xdr:rowOff>
    </xdr:to>
    <xdr:sp macro="" textlink="">
      <xdr:nvSpPr>
        <xdr:cNvPr id="18" name="正方形/長方形 17">
          <a:extLst>
            <a:ext uri="{FF2B5EF4-FFF2-40B4-BE49-F238E27FC236}">
              <a16:creationId xmlns:a16="http://schemas.microsoft.com/office/drawing/2014/main" id="{05CF5658-FE18-4F4F-ABEC-EDB158EB6AF1}"/>
            </a:ext>
          </a:extLst>
        </xdr:cNvPr>
        <xdr:cNvSpPr/>
      </xdr:nvSpPr>
      <xdr:spPr>
        <a:xfrm>
          <a:off x="725156" y="19927557"/>
          <a:ext cx="812073" cy="18070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23447</xdr:colOff>
      <xdr:row>97</xdr:row>
      <xdr:rowOff>21767</xdr:rowOff>
    </xdr:from>
    <xdr:to>
      <xdr:col>4</xdr:col>
      <xdr:colOff>808892</xdr:colOff>
      <xdr:row>101</xdr:row>
      <xdr:rowOff>0</xdr:rowOff>
    </xdr:to>
    <xdr:sp macro="" textlink="">
      <xdr:nvSpPr>
        <xdr:cNvPr id="71" name="正方形/長方形 70">
          <a:extLst>
            <a:ext uri="{FF2B5EF4-FFF2-40B4-BE49-F238E27FC236}">
              <a16:creationId xmlns:a16="http://schemas.microsoft.com/office/drawing/2014/main" id="{BD555851-1F80-425A-9EBB-4F1BEF4580FB}"/>
            </a:ext>
          </a:extLst>
        </xdr:cNvPr>
        <xdr:cNvSpPr/>
      </xdr:nvSpPr>
      <xdr:spPr>
        <a:xfrm>
          <a:off x="1570893" y="19921690"/>
          <a:ext cx="785445" cy="180703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17583</xdr:colOff>
      <xdr:row>97</xdr:row>
      <xdr:rowOff>21763</xdr:rowOff>
    </xdr:from>
    <xdr:to>
      <xdr:col>6</xdr:col>
      <xdr:colOff>404457</xdr:colOff>
      <xdr:row>101</xdr:row>
      <xdr:rowOff>0</xdr:rowOff>
    </xdr:to>
    <xdr:sp macro="" textlink="">
      <xdr:nvSpPr>
        <xdr:cNvPr id="73" name="正方形/長方形 72">
          <a:extLst>
            <a:ext uri="{FF2B5EF4-FFF2-40B4-BE49-F238E27FC236}">
              <a16:creationId xmlns:a16="http://schemas.microsoft.com/office/drawing/2014/main" id="{8C990391-CE8F-4B91-A01D-7721A535282E}"/>
            </a:ext>
          </a:extLst>
        </xdr:cNvPr>
        <xdr:cNvSpPr/>
      </xdr:nvSpPr>
      <xdr:spPr>
        <a:xfrm>
          <a:off x="2397368" y="19921686"/>
          <a:ext cx="808904" cy="180703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240322</xdr:colOff>
      <xdr:row>108</xdr:row>
      <xdr:rowOff>10895</xdr:rowOff>
    </xdr:from>
    <xdr:to>
      <xdr:col>3</xdr:col>
      <xdr:colOff>817097</xdr:colOff>
      <xdr:row>111</xdr:row>
      <xdr:rowOff>445477</xdr:rowOff>
    </xdr:to>
    <xdr:sp macro="" textlink="">
      <xdr:nvSpPr>
        <xdr:cNvPr id="77" name="正方形/長方形 76">
          <a:extLst>
            <a:ext uri="{FF2B5EF4-FFF2-40B4-BE49-F238E27FC236}">
              <a16:creationId xmlns:a16="http://schemas.microsoft.com/office/drawing/2014/main" id="{84DAE81F-2D3D-4DC0-9D6F-1B064DEE1018}"/>
            </a:ext>
          </a:extLst>
        </xdr:cNvPr>
        <xdr:cNvSpPr/>
      </xdr:nvSpPr>
      <xdr:spPr>
        <a:xfrm>
          <a:off x="703384" y="23052603"/>
          <a:ext cx="828821" cy="180618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108</xdr:row>
      <xdr:rowOff>10890</xdr:rowOff>
    </xdr:from>
    <xdr:to>
      <xdr:col>4</xdr:col>
      <xdr:colOff>808891</xdr:colOff>
      <xdr:row>111</xdr:row>
      <xdr:rowOff>445477</xdr:rowOff>
    </xdr:to>
    <xdr:sp macro="" textlink="">
      <xdr:nvSpPr>
        <xdr:cNvPr id="78" name="正方形/長方形 77">
          <a:extLst>
            <a:ext uri="{FF2B5EF4-FFF2-40B4-BE49-F238E27FC236}">
              <a16:creationId xmlns:a16="http://schemas.microsoft.com/office/drawing/2014/main" id="{F4F60921-6CF8-4C3B-AFAA-EDA633067D86}"/>
            </a:ext>
          </a:extLst>
        </xdr:cNvPr>
        <xdr:cNvSpPr/>
      </xdr:nvSpPr>
      <xdr:spPr>
        <a:xfrm>
          <a:off x="1563354" y="23052598"/>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108</xdr:row>
      <xdr:rowOff>10886</xdr:rowOff>
    </xdr:from>
    <xdr:to>
      <xdr:col>6</xdr:col>
      <xdr:colOff>402783</xdr:colOff>
      <xdr:row>111</xdr:row>
      <xdr:rowOff>445477</xdr:rowOff>
    </xdr:to>
    <xdr:sp macro="" textlink="">
      <xdr:nvSpPr>
        <xdr:cNvPr id="79" name="正方形/長方形 78">
          <a:extLst>
            <a:ext uri="{FF2B5EF4-FFF2-40B4-BE49-F238E27FC236}">
              <a16:creationId xmlns:a16="http://schemas.microsoft.com/office/drawing/2014/main" id="{4224E53A-CA2D-4501-8BBA-43B84DD38DA6}"/>
            </a:ext>
          </a:extLst>
        </xdr:cNvPr>
        <xdr:cNvSpPr/>
      </xdr:nvSpPr>
      <xdr:spPr>
        <a:xfrm>
          <a:off x="2401556" y="23052594"/>
          <a:ext cx="803042"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115</xdr:row>
      <xdr:rowOff>10895</xdr:rowOff>
    </xdr:from>
    <xdr:to>
      <xdr:col>3</xdr:col>
      <xdr:colOff>808890</xdr:colOff>
      <xdr:row>118</xdr:row>
      <xdr:rowOff>451338</xdr:rowOff>
    </xdr:to>
    <xdr:sp macro="" textlink="">
      <xdr:nvSpPr>
        <xdr:cNvPr id="80" name="正方形/長方形 79">
          <a:extLst>
            <a:ext uri="{FF2B5EF4-FFF2-40B4-BE49-F238E27FC236}">
              <a16:creationId xmlns:a16="http://schemas.microsoft.com/office/drawing/2014/main" id="{15D42C42-BFA4-42F9-9E75-14D2576A97DD}"/>
            </a:ext>
          </a:extLst>
        </xdr:cNvPr>
        <xdr:cNvSpPr/>
      </xdr:nvSpPr>
      <xdr:spPr>
        <a:xfrm>
          <a:off x="691660" y="25391357"/>
          <a:ext cx="832338" cy="181204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115</xdr:row>
      <xdr:rowOff>10890</xdr:rowOff>
    </xdr:from>
    <xdr:to>
      <xdr:col>4</xdr:col>
      <xdr:colOff>803029</xdr:colOff>
      <xdr:row>119</xdr:row>
      <xdr:rowOff>0</xdr:rowOff>
    </xdr:to>
    <xdr:sp macro="" textlink="">
      <xdr:nvSpPr>
        <xdr:cNvPr id="81" name="正方形/長方形 80">
          <a:extLst>
            <a:ext uri="{FF2B5EF4-FFF2-40B4-BE49-F238E27FC236}">
              <a16:creationId xmlns:a16="http://schemas.microsoft.com/office/drawing/2014/main" id="{AE7FC675-F51B-4A05-897C-6BE08575AEEC}"/>
            </a:ext>
          </a:extLst>
        </xdr:cNvPr>
        <xdr:cNvSpPr/>
      </xdr:nvSpPr>
      <xdr:spPr>
        <a:xfrm>
          <a:off x="1557492" y="25391352"/>
          <a:ext cx="792983"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115</xdr:row>
      <xdr:rowOff>10886</xdr:rowOff>
    </xdr:from>
    <xdr:to>
      <xdr:col>6</xdr:col>
      <xdr:colOff>396921</xdr:colOff>
      <xdr:row>118</xdr:row>
      <xdr:rowOff>451338</xdr:rowOff>
    </xdr:to>
    <xdr:sp macro="" textlink="">
      <xdr:nvSpPr>
        <xdr:cNvPr id="82" name="正方形/長方形 81">
          <a:extLst>
            <a:ext uri="{FF2B5EF4-FFF2-40B4-BE49-F238E27FC236}">
              <a16:creationId xmlns:a16="http://schemas.microsoft.com/office/drawing/2014/main" id="{50CA255C-718E-4754-8013-8D4DD2D43B5C}"/>
            </a:ext>
          </a:extLst>
        </xdr:cNvPr>
        <xdr:cNvSpPr/>
      </xdr:nvSpPr>
      <xdr:spPr>
        <a:xfrm>
          <a:off x="2395694" y="25391348"/>
          <a:ext cx="803042" cy="181205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224412</xdr:colOff>
      <xdr:row>126</xdr:row>
      <xdr:rowOff>10895</xdr:rowOff>
    </xdr:from>
    <xdr:to>
      <xdr:col>3</xdr:col>
      <xdr:colOff>801187</xdr:colOff>
      <xdr:row>129</xdr:row>
      <xdr:rowOff>451339</xdr:rowOff>
    </xdr:to>
    <xdr:sp macro="" textlink="">
      <xdr:nvSpPr>
        <xdr:cNvPr id="83" name="正方形/長方形 82">
          <a:extLst>
            <a:ext uri="{FF2B5EF4-FFF2-40B4-BE49-F238E27FC236}">
              <a16:creationId xmlns:a16="http://schemas.microsoft.com/office/drawing/2014/main" id="{6FB658DC-AE7A-472A-83C3-1540B16FBE38}"/>
            </a:ext>
          </a:extLst>
        </xdr:cNvPr>
        <xdr:cNvSpPr/>
      </xdr:nvSpPr>
      <xdr:spPr>
        <a:xfrm>
          <a:off x="692498" y="29151952"/>
          <a:ext cx="827146" cy="18120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126</xdr:row>
      <xdr:rowOff>10890</xdr:rowOff>
    </xdr:from>
    <xdr:to>
      <xdr:col>4</xdr:col>
      <xdr:colOff>808893</xdr:colOff>
      <xdr:row>129</xdr:row>
      <xdr:rowOff>451339</xdr:rowOff>
    </xdr:to>
    <xdr:sp macro="" textlink="">
      <xdr:nvSpPr>
        <xdr:cNvPr id="84" name="正方形/長方形 83">
          <a:extLst>
            <a:ext uri="{FF2B5EF4-FFF2-40B4-BE49-F238E27FC236}">
              <a16:creationId xmlns:a16="http://schemas.microsoft.com/office/drawing/2014/main" id="{6C434584-5BFE-45A2-90D0-F39B04BAB007}"/>
            </a:ext>
          </a:extLst>
        </xdr:cNvPr>
        <xdr:cNvSpPr/>
      </xdr:nvSpPr>
      <xdr:spPr>
        <a:xfrm>
          <a:off x="1569217" y="29113428"/>
          <a:ext cx="787122"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126</xdr:row>
      <xdr:rowOff>10886</xdr:rowOff>
    </xdr:from>
    <xdr:to>
      <xdr:col>6</xdr:col>
      <xdr:colOff>396921</xdr:colOff>
      <xdr:row>129</xdr:row>
      <xdr:rowOff>451339</xdr:rowOff>
    </xdr:to>
    <xdr:sp macro="" textlink="">
      <xdr:nvSpPr>
        <xdr:cNvPr id="85" name="正方形/長方形 84">
          <a:extLst>
            <a:ext uri="{FF2B5EF4-FFF2-40B4-BE49-F238E27FC236}">
              <a16:creationId xmlns:a16="http://schemas.microsoft.com/office/drawing/2014/main" id="{26645F35-2254-483E-9E83-0890782333A0}"/>
            </a:ext>
          </a:extLst>
        </xdr:cNvPr>
        <xdr:cNvSpPr/>
      </xdr:nvSpPr>
      <xdr:spPr>
        <a:xfrm>
          <a:off x="2395694" y="29113424"/>
          <a:ext cx="803042"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133</xdr:row>
      <xdr:rowOff>10895</xdr:rowOff>
    </xdr:from>
    <xdr:to>
      <xdr:col>3</xdr:col>
      <xdr:colOff>808890</xdr:colOff>
      <xdr:row>136</xdr:row>
      <xdr:rowOff>451338</xdr:rowOff>
    </xdr:to>
    <xdr:sp macro="" textlink="">
      <xdr:nvSpPr>
        <xdr:cNvPr id="86" name="正方形/長方形 85">
          <a:extLst>
            <a:ext uri="{FF2B5EF4-FFF2-40B4-BE49-F238E27FC236}">
              <a16:creationId xmlns:a16="http://schemas.microsoft.com/office/drawing/2014/main" id="{3F4A96D2-73A0-4B76-856E-0559D1D953F0}"/>
            </a:ext>
          </a:extLst>
        </xdr:cNvPr>
        <xdr:cNvSpPr/>
      </xdr:nvSpPr>
      <xdr:spPr>
        <a:xfrm>
          <a:off x="691660" y="31405295"/>
          <a:ext cx="832338" cy="181204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133</xdr:row>
      <xdr:rowOff>10890</xdr:rowOff>
    </xdr:from>
    <xdr:to>
      <xdr:col>4</xdr:col>
      <xdr:colOff>803031</xdr:colOff>
      <xdr:row>136</xdr:row>
      <xdr:rowOff>451338</xdr:rowOff>
    </xdr:to>
    <xdr:sp macro="" textlink="">
      <xdr:nvSpPr>
        <xdr:cNvPr id="87" name="正方形/長方形 86">
          <a:extLst>
            <a:ext uri="{FF2B5EF4-FFF2-40B4-BE49-F238E27FC236}">
              <a16:creationId xmlns:a16="http://schemas.microsoft.com/office/drawing/2014/main" id="{ECA09A57-D464-4D61-972A-6EE004B43D84}"/>
            </a:ext>
          </a:extLst>
        </xdr:cNvPr>
        <xdr:cNvSpPr/>
      </xdr:nvSpPr>
      <xdr:spPr>
        <a:xfrm>
          <a:off x="1563355" y="31405290"/>
          <a:ext cx="787122" cy="1812048"/>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133</xdr:row>
      <xdr:rowOff>10886</xdr:rowOff>
    </xdr:from>
    <xdr:to>
      <xdr:col>6</xdr:col>
      <xdr:colOff>396921</xdr:colOff>
      <xdr:row>137</xdr:row>
      <xdr:rowOff>0</xdr:rowOff>
    </xdr:to>
    <xdr:sp macro="" textlink="">
      <xdr:nvSpPr>
        <xdr:cNvPr id="88" name="正方形/長方形 87">
          <a:extLst>
            <a:ext uri="{FF2B5EF4-FFF2-40B4-BE49-F238E27FC236}">
              <a16:creationId xmlns:a16="http://schemas.microsoft.com/office/drawing/2014/main" id="{38A4F663-9FE4-4EA3-99E5-162D1AE3FFD8}"/>
            </a:ext>
          </a:extLst>
        </xdr:cNvPr>
        <xdr:cNvSpPr/>
      </xdr:nvSpPr>
      <xdr:spPr>
        <a:xfrm>
          <a:off x="2395694" y="31405286"/>
          <a:ext cx="803042" cy="181791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140</xdr:row>
      <xdr:rowOff>10895</xdr:rowOff>
    </xdr:from>
    <xdr:to>
      <xdr:col>3</xdr:col>
      <xdr:colOff>807132</xdr:colOff>
      <xdr:row>143</xdr:row>
      <xdr:rowOff>451338</xdr:rowOff>
    </xdr:to>
    <xdr:sp macro="" textlink="">
      <xdr:nvSpPr>
        <xdr:cNvPr id="89" name="正方形/長方形 88">
          <a:extLst>
            <a:ext uri="{FF2B5EF4-FFF2-40B4-BE49-F238E27FC236}">
              <a16:creationId xmlns:a16="http://schemas.microsoft.com/office/drawing/2014/main" id="{1F658881-335F-45B4-89DA-F23FBFCA389A}"/>
            </a:ext>
          </a:extLst>
        </xdr:cNvPr>
        <xdr:cNvSpPr/>
      </xdr:nvSpPr>
      <xdr:spPr>
        <a:xfrm>
          <a:off x="691660" y="33708880"/>
          <a:ext cx="830580" cy="181204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140</xdr:row>
      <xdr:rowOff>10890</xdr:rowOff>
    </xdr:from>
    <xdr:to>
      <xdr:col>4</xdr:col>
      <xdr:colOff>808891</xdr:colOff>
      <xdr:row>143</xdr:row>
      <xdr:rowOff>451338</xdr:rowOff>
    </xdr:to>
    <xdr:sp macro="" textlink="">
      <xdr:nvSpPr>
        <xdr:cNvPr id="90" name="正方形/長方形 89">
          <a:extLst>
            <a:ext uri="{FF2B5EF4-FFF2-40B4-BE49-F238E27FC236}">
              <a16:creationId xmlns:a16="http://schemas.microsoft.com/office/drawing/2014/main" id="{96DDEFAC-10EF-4408-A325-955C41C25B33}"/>
            </a:ext>
          </a:extLst>
        </xdr:cNvPr>
        <xdr:cNvSpPr/>
      </xdr:nvSpPr>
      <xdr:spPr>
        <a:xfrm>
          <a:off x="1563354" y="33708875"/>
          <a:ext cx="792983" cy="1812048"/>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140</xdr:row>
      <xdr:rowOff>10886</xdr:rowOff>
    </xdr:from>
    <xdr:to>
      <xdr:col>6</xdr:col>
      <xdr:colOff>396921</xdr:colOff>
      <xdr:row>143</xdr:row>
      <xdr:rowOff>445477</xdr:rowOff>
    </xdr:to>
    <xdr:sp macro="" textlink="">
      <xdr:nvSpPr>
        <xdr:cNvPr id="91" name="正方形/長方形 90">
          <a:extLst>
            <a:ext uri="{FF2B5EF4-FFF2-40B4-BE49-F238E27FC236}">
              <a16:creationId xmlns:a16="http://schemas.microsoft.com/office/drawing/2014/main" id="{C584B6EF-D6F4-469A-BDC6-9EBCB622FAB2}"/>
            </a:ext>
          </a:extLst>
        </xdr:cNvPr>
        <xdr:cNvSpPr/>
      </xdr:nvSpPr>
      <xdr:spPr>
        <a:xfrm>
          <a:off x="2395694" y="33708871"/>
          <a:ext cx="803042"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251</xdr:row>
      <xdr:rowOff>10895</xdr:rowOff>
    </xdr:from>
    <xdr:to>
      <xdr:col>3</xdr:col>
      <xdr:colOff>807132</xdr:colOff>
      <xdr:row>255</xdr:row>
      <xdr:rowOff>10895</xdr:rowOff>
    </xdr:to>
    <xdr:sp macro="" textlink="">
      <xdr:nvSpPr>
        <xdr:cNvPr id="92" name="正方形/長方形 91">
          <a:extLst>
            <a:ext uri="{FF2B5EF4-FFF2-40B4-BE49-F238E27FC236}">
              <a16:creationId xmlns:a16="http://schemas.microsoft.com/office/drawing/2014/main" id="{ED683EAF-9284-41CF-A4C4-DFF70EFFDBE2}"/>
            </a:ext>
          </a:extLst>
        </xdr:cNvPr>
        <xdr:cNvSpPr/>
      </xdr:nvSpPr>
      <xdr:spPr>
        <a:xfrm>
          <a:off x="691660" y="48233772"/>
          <a:ext cx="830580"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251</xdr:row>
      <xdr:rowOff>10890</xdr:rowOff>
    </xdr:from>
    <xdr:to>
      <xdr:col>4</xdr:col>
      <xdr:colOff>808891</xdr:colOff>
      <xdr:row>255</xdr:row>
      <xdr:rowOff>10890</xdr:rowOff>
    </xdr:to>
    <xdr:sp macro="" textlink="">
      <xdr:nvSpPr>
        <xdr:cNvPr id="93" name="正方形/長方形 92">
          <a:extLst>
            <a:ext uri="{FF2B5EF4-FFF2-40B4-BE49-F238E27FC236}">
              <a16:creationId xmlns:a16="http://schemas.microsoft.com/office/drawing/2014/main" id="{CFFD8688-CA52-41DB-9652-D0DBDD588E62}"/>
            </a:ext>
          </a:extLst>
        </xdr:cNvPr>
        <xdr:cNvSpPr/>
      </xdr:nvSpPr>
      <xdr:spPr>
        <a:xfrm>
          <a:off x="1563354" y="48233767"/>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251</xdr:row>
      <xdr:rowOff>10886</xdr:rowOff>
    </xdr:from>
    <xdr:to>
      <xdr:col>6</xdr:col>
      <xdr:colOff>396921</xdr:colOff>
      <xdr:row>255</xdr:row>
      <xdr:rowOff>3266</xdr:rowOff>
    </xdr:to>
    <xdr:sp macro="" textlink="">
      <xdr:nvSpPr>
        <xdr:cNvPr id="94" name="正方形/長方形 93">
          <a:extLst>
            <a:ext uri="{FF2B5EF4-FFF2-40B4-BE49-F238E27FC236}">
              <a16:creationId xmlns:a16="http://schemas.microsoft.com/office/drawing/2014/main" id="{9706A2B2-FCA5-4128-B95D-46E1E9766E7E}"/>
            </a:ext>
          </a:extLst>
        </xdr:cNvPr>
        <xdr:cNvSpPr/>
      </xdr:nvSpPr>
      <xdr:spPr>
        <a:xfrm>
          <a:off x="2395694" y="48233763"/>
          <a:ext cx="803042"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258</xdr:row>
      <xdr:rowOff>10895</xdr:rowOff>
    </xdr:from>
    <xdr:to>
      <xdr:col>3</xdr:col>
      <xdr:colOff>808890</xdr:colOff>
      <xdr:row>262</xdr:row>
      <xdr:rowOff>10895</xdr:rowOff>
    </xdr:to>
    <xdr:sp macro="" textlink="">
      <xdr:nvSpPr>
        <xdr:cNvPr id="95" name="正方形/長方形 94">
          <a:extLst>
            <a:ext uri="{FF2B5EF4-FFF2-40B4-BE49-F238E27FC236}">
              <a16:creationId xmlns:a16="http://schemas.microsoft.com/office/drawing/2014/main" id="{C0EE9586-AD70-4697-B6EF-AA4278C58FC0}"/>
            </a:ext>
          </a:extLst>
        </xdr:cNvPr>
        <xdr:cNvSpPr/>
      </xdr:nvSpPr>
      <xdr:spPr>
        <a:xfrm>
          <a:off x="691660" y="50707341"/>
          <a:ext cx="832338"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258</xdr:row>
      <xdr:rowOff>10890</xdr:rowOff>
    </xdr:from>
    <xdr:to>
      <xdr:col>4</xdr:col>
      <xdr:colOff>808891</xdr:colOff>
      <xdr:row>262</xdr:row>
      <xdr:rowOff>10890</xdr:rowOff>
    </xdr:to>
    <xdr:sp macro="" textlink="">
      <xdr:nvSpPr>
        <xdr:cNvPr id="96" name="正方形/長方形 95">
          <a:extLst>
            <a:ext uri="{FF2B5EF4-FFF2-40B4-BE49-F238E27FC236}">
              <a16:creationId xmlns:a16="http://schemas.microsoft.com/office/drawing/2014/main" id="{A2E3388E-03AD-4401-863A-E3A18C4FB67F}"/>
            </a:ext>
          </a:extLst>
        </xdr:cNvPr>
        <xdr:cNvSpPr/>
      </xdr:nvSpPr>
      <xdr:spPr>
        <a:xfrm>
          <a:off x="1563354" y="50707336"/>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262</xdr:row>
      <xdr:rowOff>3266</xdr:rowOff>
    </xdr:to>
    <xdr:sp macro="" textlink="">
      <xdr:nvSpPr>
        <xdr:cNvPr id="97" name="正方形/長方形 96">
          <a:extLst>
            <a:ext uri="{FF2B5EF4-FFF2-40B4-BE49-F238E27FC236}">
              <a16:creationId xmlns:a16="http://schemas.microsoft.com/office/drawing/2014/main" id="{4D6183F0-D7AD-4917-AD5F-FF3C992A43DC}"/>
            </a:ext>
          </a:extLst>
        </xdr:cNvPr>
        <xdr:cNvSpPr/>
      </xdr:nvSpPr>
      <xdr:spPr>
        <a:xfrm>
          <a:off x="2395694" y="50707332"/>
          <a:ext cx="803042"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265</xdr:row>
      <xdr:rowOff>10895</xdr:rowOff>
    </xdr:from>
    <xdr:to>
      <xdr:col>3</xdr:col>
      <xdr:colOff>808890</xdr:colOff>
      <xdr:row>269</xdr:row>
      <xdr:rowOff>10895</xdr:rowOff>
    </xdr:to>
    <xdr:sp macro="" textlink="">
      <xdr:nvSpPr>
        <xdr:cNvPr id="98" name="正方形/長方形 97">
          <a:extLst>
            <a:ext uri="{FF2B5EF4-FFF2-40B4-BE49-F238E27FC236}">
              <a16:creationId xmlns:a16="http://schemas.microsoft.com/office/drawing/2014/main" id="{067C4950-29A1-4896-9DE6-2765481D03AF}"/>
            </a:ext>
          </a:extLst>
        </xdr:cNvPr>
        <xdr:cNvSpPr/>
      </xdr:nvSpPr>
      <xdr:spPr>
        <a:xfrm>
          <a:off x="691660" y="53180910"/>
          <a:ext cx="832338"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265</xdr:row>
      <xdr:rowOff>10890</xdr:rowOff>
    </xdr:from>
    <xdr:to>
      <xdr:col>4</xdr:col>
      <xdr:colOff>808891</xdr:colOff>
      <xdr:row>269</xdr:row>
      <xdr:rowOff>10890</xdr:rowOff>
    </xdr:to>
    <xdr:sp macro="" textlink="">
      <xdr:nvSpPr>
        <xdr:cNvPr id="99" name="正方形/長方形 98">
          <a:extLst>
            <a:ext uri="{FF2B5EF4-FFF2-40B4-BE49-F238E27FC236}">
              <a16:creationId xmlns:a16="http://schemas.microsoft.com/office/drawing/2014/main" id="{6CDE0734-E7EB-41AE-AE36-0AD7F971F3FA}"/>
            </a:ext>
          </a:extLst>
        </xdr:cNvPr>
        <xdr:cNvSpPr/>
      </xdr:nvSpPr>
      <xdr:spPr>
        <a:xfrm>
          <a:off x="1563354" y="53180905"/>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269</xdr:row>
      <xdr:rowOff>3266</xdr:rowOff>
    </xdr:to>
    <xdr:sp macro="" textlink="">
      <xdr:nvSpPr>
        <xdr:cNvPr id="100" name="正方形/長方形 99">
          <a:extLst>
            <a:ext uri="{FF2B5EF4-FFF2-40B4-BE49-F238E27FC236}">
              <a16:creationId xmlns:a16="http://schemas.microsoft.com/office/drawing/2014/main" id="{5C11B1F5-2F4B-46EF-A419-B6391509026B}"/>
            </a:ext>
          </a:extLst>
        </xdr:cNvPr>
        <xdr:cNvSpPr/>
      </xdr:nvSpPr>
      <xdr:spPr>
        <a:xfrm>
          <a:off x="2395694" y="53180901"/>
          <a:ext cx="803042"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275</xdr:row>
      <xdr:rowOff>10895</xdr:rowOff>
    </xdr:from>
    <xdr:to>
      <xdr:col>3</xdr:col>
      <xdr:colOff>808890</xdr:colOff>
      <xdr:row>279</xdr:row>
      <xdr:rowOff>10894</xdr:rowOff>
    </xdr:to>
    <xdr:sp macro="" textlink="">
      <xdr:nvSpPr>
        <xdr:cNvPr id="101" name="正方形/長方形 100">
          <a:extLst>
            <a:ext uri="{FF2B5EF4-FFF2-40B4-BE49-F238E27FC236}">
              <a16:creationId xmlns:a16="http://schemas.microsoft.com/office/drawing/2014/main" id="{97C1887D-5505-478E-8307-4273B03C8093}"/>
            </a:ext>
          </a:extLst>
        </xdr:cNvPr>
        <xdr:cNvSpPr/>
      </xdr:nvSpPr>
      <xdr:spPr>
        <a:xfrm>
          <a:off x="691660" y="57706018"/>
          <a:ext cx="832338" cy="180535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275</xdr:row>
      <xdr:rowOff>10890</xdr:rowOff>
    </xdr:from>
    <xdr:to>
      <xdr:col>4</xdr:col>
      <xdr:colOff>803031</xdr:colOff>
      <xdr:row>279</xdr:row>
      <xdr:rowOff>10889</xdr:rowOff>
    </xdr:to>
    <xdr:sp macro="" textlink="">
      <xdr:nvSpPr>
        <xdr:cNvPr id="102" name="正方形/長方形 101">
          <a:extLst>
            <a:ext uri="{FF2B5EF4-FFF2-40B4-BE49-F238E27FC236}">
              <a16:creationId xmlns:a16="http://schemas.microsoft.com/office/drawing/2014/main" id="{2AB7676F-937A-4071-90AA-C6E017267EC7}"/>
            </a:ext>
          </a:extLst>
        </xdr:cNvPr>
        <xdr:cNvSpPr/>
      </xdr:nvSpPr>
      <xdr:spPr>
        <a:xfrm>
          <a:off x="1563355" y="57706013"/>
          <a:ext cx="787122" cy="180535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275</xdr:row>
      <xdr:rowOff>10886</xdr:rowOff>
    </xdr:from>
    <xdr:to>
      <xdr:col>6</xdr:col>
      <xdr:colOff>396921</xdr:colOff>
      <xdr:row>279</xdr:row>
      <xdr:rowOff>3265</xdr:rowOff>
    </xdr:to>
    <xdr:sp macro="" textlink="">
      <xdr:nvSpPr>
        <xdr:cNvPr id="103" name="正方形/長方形 102">
          <a:extLst>
            <a:ext uri="{FF2B5EF4-FFF2-40B4-BE49-F238E27FC236}">
              <a16:creationId xmlns:a16="http://schemas.microsoft.com/office/drawing/2014/main" id="{A7077325-8A92-40A2-8970-F90FC45E22F1}"/>
            </a:ext>
          </a:extLst>
        </xdr:cNvPr>
        <xdr:cNvSpPr/>
      </xdr:nvSpPr>
      <xdr:spPr>
        <a:xfrm>
          <a:off x="2395694" y="57706009"/>
          <a:ext cx="803042" cy="179773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282</xdr:row>
      <xdr:rowOff>10895</xdr:rowOff>
    </xdr:from>
    <xdr:to>
      <xdr:col>3</xdr:col>
      <xdr:colOff>807132</xdr:colOff>
      <xdr:row>286</xdr:row>
      <xdr:rowOff>10895</xdr:rowOff>
    </xdr:to>
    <xdr:sp macro="" textlink="">
      <xdr:nvSpPr>
        <xdr:cNvPr id="104" name="正方形/長方形 103">
          <a:extLst>
            <a:ext uri="{FF2B5EF4-FFF2-40B4-BE49-F238E27FC236}">
              <a16:creationId xmlns:a16="http://schemas.microsoft.com/office/drawing/2014/main" id="{16C62790-2D58-40B1-A52B-E872EA1F4E76}"/>
            </a:ext>
          </a:extLst>
        </xdr:cNvPr>
        <xdr:cNvSpPr/>
      </xdr:nvSpPr>
      <xdr:spPr>
        <a:xfrm>
          <a:off x="691660" y="60179587"/>
          <a:ext cx="830580"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282</xdr:row>
      <xdr:rowOff>10890</xdr:rowOff>
    </xdr:from>
    <xdr:to>
      <xdr:col>4</xdr:col>
      <xdr:colOff>808891</xdr:colOff>
      <xdr:row>286</xdr:row>
      <xdr:rowOff>10890</xdr:rowOff>
    </xdr:to>
    <xdr:sp macro="" textlink="">
      <xdr:nvSpPr>
        <xdr:cNvPr id="105" name="正方形/長方形 104">
          <a:extLst>
            <a:ext uri="{FF2B5EF4-FFF2-40B4-BE49-F238E27FC236}">
              <a16:creationId xmlns:a16="http://schemas.microsoft.com/office/drawing/2014/main" id="{8563D92E-5845-4B95-97CE-B6E009B935A2}"/>
            </a:ext>
          </a:extLst>
        </xdr:cNvPr>
        <xdr:cNvSpPr/>
      </xdr:nvSpPr>
      <xdr:spPr>
        <a:xfrm>
          <a:off x="1563354" y="60179582"/>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282</xdr:row>
      <xdr:rowOff>10886</xdr:rowOff>
    </xdr:from>
    <xdr:to>
      <xdr:col>6</xdr:col>
      <xdr:colOff>396921</xdr:colOff>
      <xdr:row>286</xdr:row>
      <xdr:rowOff>3266</xdr:rowOff>
    </xdr:to>
    <xdr:sp macro="" textlink="">
      <xdr:nvSpPr>
        <xdr:cNvPr id="106" name="正方形/長方形 105">
          <a:extLst>
            <a:ext uri="{FF2B5EF4-FFF2-40B4-BE49-F238E27FC236}">
              <a16:creationId xmlns:a16="http://schemas.microsoft.com/office/drawing/2014/main" id="{0B4D11D8-50A1-4A13-A428-079A60ECA33A}"/>
            </a:ext>
          </a:extLst>
        </xdr:cNvPr>
        <xdr:cNvSpPr/>
      </xdr:nvSpPr>
      <xdr:spPr>
        <a:xfrm>
          <a:off x="2395694" y="60179578"/>
          <a:ext cx="803042"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325</xdr:row>
      <xdr:rowOff>10895</xdr:rowOff>
    </xdr:from>
    <xdr:to>
      <xdr:col>3</xdr:col>
      <xdr:colOff>808890</xdr:colOff>
      <xdr:row>329</xdr:row>
      <xdr:rowOff>10895</xdr:rowOff>
    </xdr:to>
    <xdr:sp macro="" textlink="">
      <xdr:nvSpPr>
        <xdr:cNvPr id="107" name="正方形/長方形 106">
          <a:extLst>
            <a:ext uri="{FF2B5EF4-FFF2-40B4-BE49-F238E27FC236}">
              <a16:creationId xmlns:a16="http://schemas.microsoft.com/office/drawing/2014/main" id="{101151F2-06C1-445C-B35D-63646C955F01}"/>
            </a:ext>
          </a:extLst>
        </xdr:cNvPr>
        <xdr:cNvSpPr/>
      </xdr:nvSpPr>
      <xdr:spPr>
        <a:xfrm>
          <a:off x="691660" y="73579064"/>
          <a:ext cx="832338"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325</xdr:row>
      <xdr:rowOff>10890</xdr:rowOff>
    </xdr:from>
    <xdr:to>
      <xdr:col>4</xdr:col>
      <xdr:colOff>803031</xdr:colOff>
      <xdr:row>329</xdr:row>
      <xdr:rowOff>10890</xdr:rowOff>
    </xdr:to>
    <xdr:sp macro="" textlink="">
      <xdr:nvSpPr>
        <xdr:cNvPr id="108" name="正方形/長方形 107">
          <a:extLst>
            <a:ext uri="{FF2B5EF4-FFF2-40B4-BE49-F238E27FC236}">
              <a16:creationId xmlns:a16="http://schemas.microsoft.com/office/drawing/2014/main" id="{625EEF39-72DA-4444-AD76-F72A928EC31B}"/>
            </a:ext>
          </a:extLst>
        </xdr:cNvPr>
        <xdr:cNvSpPr/>
      </xdr:nvSpPr>
      <xdr:spPr>
        <a:xfrm>
          <a:off x="1563355" y="73579059"/>
          <a:ext cx="787122"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332</xdr:row>
      <xdr:rowOff>10895</xdr:rowOff>
    </xdr:from>
    <xdr:to>
      <xdr:col>3</xdr:col>
      <xdr:colOff>808890</xdr:colOff>
      <xdr:row>336</xdr:row>
      <xdr:rowOff>10894</xdr:rowOff>
    </xdr:to>
    <xdr:sp macro="" textlink="">
      <xdr:nvSpPr>
        <xdr:cNvPr id="110" name="正方形/長方形 109">
          <a:extLst>
            <a:ext uri="{FF2B5EF4-FFF2-40B4-BE49-F238E27FC236}">
              <a16:creationId xmlns:a16="http://schemas.microsoft.com/office/drawing/2014/main" id="{B1972CEA-39F0-4A99-BD03-DE55EABB859F}"/>
            </a:ext>
          </a:extLst>
        </xdr:cNvPr>
        <xdr:cNvSpPr/>
      </xdr:nvSpPr>
      <xdr:spPr>
        <a:xfrm>
          <a:off x="691660" y="76480526"/>
          <a:ext cx="832338" cy="180535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332</xdr:row>
      <xdr:rowOff>10890</xdr:rowOff>
    </xdr:from>
    <xdr:to>
      <xdr:col>4</xdr:col>
      <xdr:colOff>803031</xdr:colOff>
      <xdr:row>336</xdr:row>
      <xdr:rowOff>10889</xdr:rowOff>
    </xdr:to>
    <xdr:sp macro="" textlink="">
      <xdr:nvSpPr>
        <xdr:cNvPr id="111" name="正方形/長方形 110">
          <a:extLst>
            <a:ext uri="{FF2B5EF4-FFF2-40B4-BE49-F238E27FC236}">
              <a16:creationId xmlns:a16="http://schemas.microsoft.com/office/drawing/2014/main" id="{0C57AF27-5910-4D42-83BC-02D4AFAABC51}"/>
            </a:ext>
          </a:extLst>
        </xdr:cNvPr>
        <xdr:cNvSpPr/>
      </xdr:nvSpPr>
      <xdr:spPr>
        <a:xfrm>
          <a:off x="1563355" y="76480521"/>
          <a:ext cx="787122" cy="180535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332</xdr:row>
      <xdr:rowOff>10886</xdr:rowOff>
    </xdr:from>
    <xdr:to>
      <xdr:col>6</xdr:col>
      <xdr:colOff>396921</xdr:colOff>
      <xdr:row>336</xdr:row>
      <xdr:rowOff>3265</xdr:rowOff>
    </xdr:to>
    <xdr:sp macro="" textlink="">
      <xdr:nvSpPr>
        <xdr:cNvPr id="112" name="正方形/長方形 111">
          <a:extLst>
            <a:ext uri="{FF2B5EF4-FFF2-40B4-BE49-F238E27FC236}">
              <a16:creationId xmlns:a16="http://schemas.microsoft.com/office/drawing/2014/main" id="{B19002DB-C66D-4CD4-8D24-2548548AAEDF}"/>
            </a:ext>
          </a:extLst>
        </xdr:cNvPr>
        <xdr:cNvSpPr/>
      </xdr:nvSpPr>
      <xdr:spPr>
        <a:xfrm>
          <a:off x="2395694" y="76480517"/>
          <a:ext cx="803042" cy="179773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344</xdr:row>
      <xdr:rowOff>10895</xdr:rowOff>
    </xdr:from>
    <xdr:to>
      <xdr:col>3</xdr:col>
      <xdr:colOff>808890</xdr:colOff>
      <xdr:row>347</xdr:row>
      <xdr:rowOff>439616</xdr:rowOff>
    </xdr:to>
    <xdr:sp macro="" textlink="">
      <xdr:nvSpPr>
        <xdr:cNvPr id="113" name="正方形/長方形 112">
          <a:extLst>
            <a:ext uri="{FF2B5EF4-FFF2-40B4-BE49-F238E27FC236}">
              <a16:creationId xmlns:a16="http://schemas.microsoft.com/office/drawing/2014/main" id="{7007A42B-AA14-439F-BB41-420C49B384B2}"/>
            </a:ext>
          </a:extLst>
        </xdr:cNvPr>
        <xdr:cNvSpPr/>
      </xdr:nvSpPr>
      <xdr:spPr>
        <a:xfrm>
          <a:off x="691660" y="80120541"/>
          <a:ext cx="832338" cy="18003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344</xdr:row>
      <xdr:rowOff>10886</xdr:rowOff>
    </xdr:from>
    <xdr:to>
      <xdr:col>6</xdr:col>
      <xdr:colOff>396921</xdr:colOff>
      <xdr:row>347</xdr:row>
      <xdr:rowOff>439616</xdr:rowOff>
    </xdr:to>
    <xdr:sp macro="" textlink="">
      <xdr:nvSpPr>
        <xdr:cNvPr id="115" name="正方形/長方形 114">
          <a:extLst>
            <a:ext uri="{FF2B5EF4-FFF2-40B4-BE49-F238E27FC236}">
              <a16:creationId xmlns:a16="http://schemas.microsoft.com/office/drawing/2014/main" id="{A99D03E3-4500-4CC3-9071-2FF127227E64}"/>
            </a:ext>
          </a:extLst>
        </xdr:cNvPr>
        <xdr:cNvSpPr/>
      </xdr:nvSpPr>
      <xdr:spPr>
        <a:xfrm>
          <a:off x="2395694" y="80120532"/>
          <a:ext cx="803042" cy="180033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354</xdr:row>
      <xdr:rowOff>9</xdr:rowOff>
    </xdr:from>
    <xdr:to>
      <xdr:col>3</xdr:col>
      <xdr:colOff>807132</xdr:colOff>
      <xdr:row>357</xdr:row>
      <xdr:rowOff>427892</xdr:rowOff>
    </xdr:to>
    <xdr:sp macro="" textlink="">
      <xdr:nvSpPr>
        <xdr:cNvPr id="116" name="正方形/長方形 115">
          <a:extLst>
            <a:ext uri="{FF2B5EF4-FFF2-40B4-BE49-F238E27FC236}">
              <a16:creationId xmlns:a16="http://schemas.microsoft.com/office/drawing/2014/main" id="{75F806AF-66F0-42C6-9C9E-807DDAF7F1CE}"/>
            </a:ext>
          </a:extLst>
        </xdr:cNvPr>
        <xdr:cNvSpPr/>
      </xdr:nvSpPr>
      <xdr:spPr>
        <a:xfrm>
          <a:off x="691660" y="83157655"/>
          <a:ext cx="830580" cy="17818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361</xdr:row>
      <xdr:rowOff>10895</xdr:rowOff>
    </xdr:from>
    <xdr:to>
      <xdr:col>3</xdr:col>
      <xdr:colOff>808890</xdr:colOff>
      <xdr:row>365</xdr:row>
      <xdr:rowOff>10895</xdr:rowOff>
    </xdr:to>
    <xdr:sp macro="" textlink="">
      <xdr:nvSpPr>
        <xdr:cNvPr id="119" name="正方形/長方形 118">
          <a:extLst>
            <a:ext uri="{FF2B5EF4-FFF2-40B4-BE49-F238E27FC236}">
              <a16:creationId xmlns:a16="http://schemas.microsoft.com/office/drawing/2014/main" id="{281DF88C-8B19-45B9-A030-38D7D3DDE5E0}"/>
            </a:ext>
          </a:extLst>
        </xdr:cNvPr>
        <xdr:cNvSpPr/>
      </xdr:nvSpPr>
      <xdr:spPr>
        <a:xfrm>
          <a:off x="691660" y="86028972"/>
          <a:ext cx="832338" cy="18053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361</xdr:row>
      <xdr:rowOff>10886</xdr:rowOff>
    </xdr:from>
    <xdr:to>
      <xdr:col>6</xdr:col>
      <xdr:colOff>396921</xdr:colOff>
      <xdr:row>365</xdr:row>
      <xdr:rowOff>3266</xdr:rowOff>
    </xdr:to>
    <xdr:sp macro="" textlink="">
      <xdr:nvSpPr>
        <xdr:cNvPr id="121" name="正方形/長方形 120">
          <a:extLst>
            <a:ext uri="{FF2B5EF4-FFF2-40B4-BE49-F238E27FC236}">
              <a16:creationId xmlns:a16="http://schemas.microsoft.com/office/drawing/2014/main" id="{CF7723C9-04A0-4030-BAF9-34EBC67EAE47}"/>
            </a:ext>
          </a:extLst>
        </xdr:cNvPr>
        <xdr:cNvSpPr/>
      </xdr:nvSpPr>
      <xdr:spPr>
        <a:xfrm>
          <a:off x="2395694" y="85946901"/>
          <a:ext cx="803042"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368</xdr:row>
      <xdr:rowOff>10895</xdr:rowOff>
    </xdr:from>
    <xdr:to>
      <xdr:col>3</xdr:col>
      <xdr:colOff>807132</xdr:colOff>
      <xdr:row>371</xdr:row>
      <xdr:rowOff>445477</xdr:rowOff>
    </xdr:to>
    <xdr:sp macro="" textlink="">
      <xdr:nvSpPr>
        <xdr:cNvPr id="122" name="正方形/長方形 121">
          <a:extLst>
            <a:ext uri="{FF2B5EF4-FFF2-40B4-BE49-F238E27FC236}">
              <a16:creationId xmlns:a16="http://schemas.microsoft.com/office/drawing/2014/main" id="{B57C0579-DE0D-4410-AEC8-5C0C019B54B0}"/>
            </a:ext>
          </a:extLst>
        </xdr:cNvPr>
        <xdr:cNvSpPr/>
      </xdr:nvSpPr>
      <xdr:spPr>
        <a:xfrm>
          <a:off x="691660" y="88350141"/>
          <a:ext cx="830580" cy="180618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368</xdr:row>
      <xdr:rowOff>10890</xdr:rowOff>
    </xdr:from>
    <xdr:to>
      <xdr:col>4</xdr:col>
      <xdr:colOff>803031</xdr:colOff>
      <xdr:row>371</xdr:row>
      <xdr:rowOff>439616</xdr:rowOff>
    </xdr:to>
    <xdr:sp macro="" textlink="">
      <xdr:nvSpPr>
        <xdr:cNvPr id="123" name="正方形/長方形 122">
          <a:extLst>
            <a:ext uri="{FF2B5EF4-FFF2-40B4-BE49-F238E27FC236}">
              <a16:creationId xmlns:a16="http://schemas.microsoft.com/office/drawing/2014/main" id="{A25F27F9-811A-4C60-BB09-3C47D81D0E46}"/>
            </a:ext>
          </a:extLst>
        </xdr:cNvPr>
        <xdr:cNvSpPr/>
      </xdr:nvSpPr>
      <xdr:spPr>
        <a:xfrm>
          <a:off x="1563355" y="88350136"/>
          <a:ext cx="787122" cy="1800326"/>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368</xdr:row>
      <xdr:rowOff>10886</xdr:rowOff>
    </xdr:from>
    <xdr:to>
      <xdr:col>6</xdr:col>
      <xdr:colOff>396921</xdr:colOff>
      <xdr:row>371</xdr:row>
      <xdr:rowOff>433754</xdr:rowOff>
    </xdr:to>
    <xdr:sp macro="" textlink="">
      <xdr:nvSpPr>
        <xdr:cNvPr id="124" name="正方形/長方形 123">
          <a:extLst>
            <a:ext uri="{FF2B5EF4-FFF2-40B4-BE49-F238E27FC236}">
              <a16:creationId xmlns:a16="http://schemas.microsoft.com/office/drawing/2014/main" id="{3A66CCD3-0F28-44E1-A1F4-A55CFF1D3D4D}"/>
            </a:ext>
          </a:extLst>
        </xdr:cNvPr>
        <xdr:cNvSpPr/>
      </xdr:nvSpPr>
      <xdr:spPr>
        <a:xfrm>
          <a:off x="2395694" y="88350132"/>
          <a:ext cx="803042" cy="179446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379</xdr:row>
      <xdr:rowOff>10895</xdr:rowOff>
    </xdr:from>
    <xdr:to>
      <xdr:col>3</xdr:col>
      <xdr:colOff>808890</xdr:colOff>
      <xdr:row>382</xdr:row>
      <xdr:rowOff>451339</xdr:rowOff>
    </xdr:to>
    <xdr:sp macro="" textlink="">
      <xdr:nvSpPr>
        <xdr:cNvPr id="125" name="正方形/長方形 124">
          <a:extLst>
            <a:ext uri="{FF2B5EF4-FFF2-40B4-BE49-F238E27FC236}">
              <a16:creationId xmlns:a16="http://schemas.microsoft.com/office/drawing/2014/main" id="{73373396-431D-46C3-A900-76BC92974A00}"/>
            </a:ext>
          </a:extLst>
        </xdr:cNvPr>
        <xdr:cNvSpPr/>
      </xdr:nvSpPr>
      <xdr:spPr>
        <a:xfrm>
          <a:off x="691660" y="91673633"/>
          <a:ext cx="832338" cy="18120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379</xdr:row>
      <xdr:rowOff>10890</xdr:rowOff>
    </xdr:from>
    <xdr:to>
      <xdr:col>4</xdr:col>
      <xdr:colOff>808891</xdr:colOff>
      <xdr:row>382</xdr:row>
      <xdr:rowOff>451339</xdr:rowOff>
    </xdr:to>
    <xdr:sp macro="" textlink="">
      <xdr:nvSpPr>
        <xdr:cNvPr id="126" name="正方形/長方形 125">
          <a:extLst>
            <a:ext uri="{FF2B5EF4-FFF2-40B4-BE49-F238E27FC236}">
              <a16:creationId xmlns:a16="http://schemas.microsoft.com/office/drawing/2014/main" id="{27125244-49BF-4FCA-8920-CC1E9D78503D}"/>
            </a:ext>
          </a:extLst>
        </xdr:cNvPr>
        <xdr:cNvSpPr/>
      </xdr:nvSpPr>
      <xdr:spPr>
        <a:xfrm>
          <a:off x="1569216" y="92025321"/>
          <a:ext cx="792983"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379</xdr:row>
      <xdr:rowOff>10886</xdr:rowOff>
    </xdr:from>
    <xdr:to>
      <xdr:col>6</xdr:col>
      <xdr:colOff>396921</xdr:colOff>
      <xdr:row>382</xdr:row>
      <xdr:rowOff>451339</xdr:rowOff>
    </xdr:to>
    <xdr:sp macro="" textlink="">
      <xdr:nvSpPr>
        <xdr:cNvPr id="127" name="正方形/長方形 126">
          <a:extLst>
            <a:ext uri="{FF2B5EF4-FFF2-40B4-BE49-F238E27FC236}">
              <a16:creationId xmlns:a16="http://schemas.microsoft.com/office/drawing/2014/main" id="{6A623123-34A6-4F00-B087-DAECC19BB3AE}"/>
            </a:ext>
          </a:extLst>
        </xdr:cNvPr>
        <xdr:cNvSpPr/>
      </xdr:nvSpPr>
      <xdr:spPr>
        <a:xfrm>
          <a:off x="2395694" y="91673624"/>
          <a:ext cx="803042"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386</xdr:row>
      <xdr:rowOff>10895</xdr:rowOff>
    </xdr:from>
    <xdr:to>
      <xdr:col>3</xdr:col>
      <xdr:colOff>807132</xdr:colOff>
      <xdr:row>389</xdr:row>
      <xdr:rowOff>451339</xdr:rowOff>
    </xdr:to>
    <xdr:sp macro="" textlink="">
      <xdr:nvSpPr>
        <xdr:cNvPr id="128" name="正方形/長方形 127">
          <a:extLst>
            <a:ext uri="{FF2B5EF4-FFF2-40B4-BE49-F238E27FC236}">
              <a16:creationId xmlns:a16="http://schemas.microsoft.com/office/drawing/2014/main" id="{17EF4242-0B47-4015-8C9E-2955ED792567}"/>
            </a:ext>
          </a:extLst>
        </xdr:cNvPr>
        <xdr:cNvSpPr/>
      </xdr:nvSpPr>
      <xdr:spPr>
        <a:xfrm>
          <a:off x="691660" y="95014710"/>
          <a:ext cx="830580" cy="18120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393</xdr:row>
      <xdr:rowOff>10895</xdr:rowOff>
    </xdr:from>
    <xdr:to>
      <xdr:col>3</xdr:col>
      <xdr:colOff>808890</xdr:colOff>
      <xdr:row>396</xdr:row>
      <xdr:rowOff>451339</xdr:rowOff>
    </xdr:to>
    <xdr:sp macro="" textlink="">
      <xdr:nvSpPr>
        <xdr:cNvPr id="131" name="正方形/長方形 130">
          <a:extLst>
            <a:ext uri="{FF2B5EF4-FFF2-40B4-BE49-F238E27FC236}">
              <a16:creationId xmlns:a16="http://schemas.microsoft.com/office/drawing/2014/main" id="{43FF7BE5-9D36-43D5-A272-76171FE812F1}"/>
            </a:ext>
          </a:extLst>
        </xdr:cNvPr>
        <xdr:cNvSpPr/>
      </xdr:nvSpPr>
      <xdr:spPr>
        <a:xfrm>
          <a:off x="691660" y="97265541"/>
          <a:ext cx="832338" cy="18120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393</xdr:row>
      <xdr:rowOff>10890</xdr:rowOff>
    </xdr:from>
    <xdr:to>
      <xdr:col>4</xdr:col>
      <xdr:colOff>803031</xdr:colOff>
      <xdr:row>396</xdr:row>
      <xdr:rowOff>451339</xdr:rowOff>
    </xdr:to>
    <xdr:sp macro="" textlink="">
      <xdr:nvSpPr>
        <xdr:cNvPr id="132" name="正方形/長方形 131">
          <a:extLst>
            <a:ext uri="{FF2B5EF4-FFF2-40B4-BE49-F238E27FC236}">
              <a16:creationId xmlns:a16="http://schemas.microsoft.com/office/drawing/2014/main" id="{3AF5AD02-FCBF-43B4-8D59-AA45FAEB22EC}"/>
            </a:ext>
          </a:extLst>
        </xdr:cNvPr>
        <xdr:cNvSpPr/>
      </xdr:nvSpPr>
      <xdr:spPr>
        <a:xfrm>
          <a:off x="1563355" y="97265536"/>
          <a:ext cx="787122"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393</xdr:row>
      <xdr:rowOff>10886</xdr:rowOff>
    </xdr:from>
    <xdr:to>
      <xdr:col>6</xdr:col>
      <xdr:colOff>396921</xdr:colOff>
      <xdr:row>396</xdr:row>
      <xdr:rowOff>451339</xdr:rowOff>
    </xdr:to>
    <xdr:sp macro="" textlink="">
      <xdr:nvSpPr>
        <xdr:cNvPr id="133" name="正方形/長方形 132">
          <a:extLst>
            <a:ext uri="{FF2B5EF4-FFF2-40B4-BE49-F238E27FC236}">
              <a16:creationId xmlns:a16="http://schemas.microsoft.com/office/drawing/2014/main" id="{6429B30E-90E2-4163-9D58-099AE0871377}"/>
            </a:ext>
          </a:extLst>
        </xdr:cNvPr>
        <xdr:cNvSpPr/>
      </xdr:nvSpPr>
      <xdr:spPr>
        <a:xfrm>
          <a:off x="2395694" y="97265532"/>
          <a:ext cx="803042"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234460</xdr:colOff>
      <xdr:row>403</xdr:row>
      <xdr:rowOff>10895</xdr:rowOff>
    </xdr:from>
    <xdr:to>
      <xdr:col>3</xdr:col>
      <xdr:colOff>814752</xdr:colOff>
      <xdr:row>407</xdr:row>
      <xdr:rowOff>0</xdr:rowOff>
    </xdr:to>
    <xdr:sp macro="" textlink="">
      <xdr:nvSpPr>
        <xdr:cNvPr id="134" name="正方形/長方形 133">
          <a:extLst>
            <a:ext uri="{FF2B5EF4-FFF2-40B4-BE49-F238E27FC236}">
              <a16:creationId xmlns:a16="http://schemas.microsoft.com/office/drawing/2014/main" id="{1C29AEBC-F0ED-442F-B310-5E10DFD06D5B}"/>
            </a:ext>
          </a:extLst>
        </xdr:cNvPr>
        <xdr:cNvSpPr/>
      </xdr:nvSpPr>
      <xdr:spPr>
        <a:xfrm>
          <a:off x="697522" y="100618341"/>
          <a:ext cx="832338" cy="181790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403</xdr:row>
      <xdr:rowOff>10890</xdr:rowOff>
    </xdr:from>
    <xdr:to>
      <xdr:col>4</xdr:col>
      <xdr:colOff>803031</xdr:colOff>
      <xdr:row>407</xdr:row>
      <xdr:rowOff>0</xdr:rowOff>
    </xdr:to>
    <xdr:sp macro="" textlink="">
      <xdr:nvSpPr>
        <xdr:cNvPr id="135" name="正方形/長方形 134">
          <a:extLst>
            <a:ext uri="{FF2B5EF4-FFF2-40B4-BE49-F238E27FC236}">
              <a16:creationId xmlns:a16="http://schemas.microsoft.com/office/drawing/2014/main" id="{D2F7DDC0-DA16-491B-A47B-BD39B75B7A3D}"/>
            </a:ext>
          </a:extLst>
        </xdr:cNvPr>
        <xdr:cNvSpPr/>
      </xdr:nvSpPr>
      <xdr:spPr>
        <a:xfrm>
          <a:off x="1563355" y="100618336"/>
          <a:ext cx="787122"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403</xdr:row>
      <xdr:rowOff>10886</xdr:rowOff>
    </xdr:from>
    <xdr:to>
      <xdr:col>6</xdr:col>
      <xdr:colOff>396921</xdr:colOff>
      <xdr:row>406</xdr:row>
      <xdr:rowOff>451339</xdr:rowOff>
    </xdr:to>
    <xdr:sp macro="" textlink="">
      <xdr:nvSpPr>
        <xdr:cNvPr id="136" name="正方形/長方形 135">
          <a:extLst>
            <a:ext uri="{FF2B5EF4-FFF2-40B4-BE49-F238E27FC236}">
              <a16:creationId xmlns:a16="http://schemas.microsoft.com/office/drawing/2014/main" id="{BB631351-9350-4DBC-8052-8787B4F5BCF3}"/>
            </a:ext>
          </a:extLst>
        </xdr:cNvPr>
        <xdr:cNvSpPr/>
      </xdr:nvSpPr>
      <xdr:spPr>
        <a:xfrm>
          <a:off x="2395694" y="100618332"/>
          <a:ext cx="803042"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413</xdr:row>
      <xdr:rowOff>10895</xdr:rowOff>
    </xdr:from>
    <xdr:to>
      <xdr:col>3</xdr:col>
      <xdr:colOff>808890</xdr:colOff>
      <xdr:row>417</xdr:row>
      <xdr:rowOff>5861</xdr:rowOff>
    </xdr:to>
    <xdr:sp macro="" textlink="">
      <xdr:nvSpPr>
        <xdr:cNvPr id="137" name="正方形/長方形 136">
          <a:extLst>
            <a:ext uri="{FF2B5EF4-FFF2-40B4-BE49-F238E27FC236}">
              <a16:creationId xmlns:a16="http://schemas.microsoft.com/office/drawing/2014/main" id="{E74E4541-EC2B-49D9-A462-C3AE2CA5C1B9}"/>
            </a:ext>
          </a:extLst>
        </xdr:cNvPr>
        <xdr:cNvSpPr/>
      </xdr:nvSpPr>
      <xdr:spPr>
        <a:xfrm>
          <a:off x="691660" y="104029757"/>
          <a:ext cx="832338" cy="182376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228598</xdr:colOff>
      <xdr:row>422</xdr:row>
      <xdr:rowOff>10895</xdr:rowOff>
    </xdr:from>
    <xdr:to>
      <xdr:col>3</xdr:col>
      <xdr:colOff>808890</xdr:colOff>
      <xdr:row>425</xdr:row>
      <xdr:rowOff>451338</xdr:rowOff>
    </xdr:to>
    <xdr:sp macro="" textlink="">
      <xdr:nvSpPr>
        <xdr:cNvPr id="140" name="正方形/長方形 139">
          <a:extLst>
            <a:ext uri="{FF2B5EF4-FFF2-40B4-BE49-F238E27FC236}">
              <a16:creationId xmlns:a16="http://schemas.microsoft.com/office/drawing/2014/main" id="{2C612ACF-F345-44FE-81E5-FE3A30B23DAD}"/>
            </a:ext>
          </a:extLst>
        </xdr:cNvPr>
        <xdr:cNvSpPr/>
      </xdr:nvSpPr>
      <xdr:spPr>
        <a:xfrm>
          <a:off x="691660" y="106808126"/>
          <a:ext cx="832338" cy="181204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422</xdr:row>
      <xdr:rowOff>10890</xdr:rowOff>
    </xdr:from>
    <xdr:to>
      <xdr:col>4</xdr:col>
      <xdr:colOff>808893</xdr:colOff>
      <xdr:row>425</xdr:row>
      <xdr:rowOff>445477</xdr:rowOff>
    </xdr:to>
    <xdr:sp macro="" textlink="">
      <xdr:nvSpPr>
        <xdr:cNvPr id="141" name="正方形/長方形 140">
          <a:extLst>
            <a:ext uri="{FF2B5EF4-FFF2-40B4-BE49-F238E27FC236}">
              <a16:creationId xmlns:a16="http://schemas.microsoft.com/office/drawing/2014/main" id="{0152A5CC-518D-4147-A57A-ED603E62DC07}"/>
            </a:ext>
          </a:extLst>
        </xdr:cNvPr>
        <xdr:cNvSpPr/>
      </xdr:nvSpPr>
      <xdr:spPr>
        <a:xfrm>
          <a:off x="1569217" y="106808121"/>
          <a:ext cx="787122"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115</xdr:row>
      <xdr:rowOff>10890</xdr:rowOff>
    </xdr:from>
    <xdr:to>
      <xdr:col>4</xdr:col>
      <xdr:colOff>808891</xdr:colOff>
      <xdr:row>118</xdr:row>
      <xdr:rowOff>445477</xdr:rowOff>
    </xdr:to>
    <xdr:sp macro="" textlink="">
      <xdr:nvSpPr>
        <xdr:cNvPr id="143" name="正方形/長方形 142">
          <a:extLst>
            <a:ext uri="{FF2B5EF4-FFF2-40B4-BE49-F238E27FC236}">
              <a16:creationId xmlns:a16="http://schemas.microsoft.com/office/drawing/2014/main" id="{79680AF3-9D26-475D-AC10-4C1C2D5146D9}"/>
            </a:ext>
          </a:extLst>
        </xdr:cNvPr>
        <xdr:cNvSpPr/>
      </xdr:nvSpPr>
      <xdr:spPr>
        <a:xfrm>
          <a:off x="1563354" y="23052598"/>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126</xdr:row>
      <xdr:rowOff>10890</xdr:rowOff>
    </xdr:from>
    <xdr:to>
      <xdr:col>4</xdr:col>
      <xdr:colOff>803029</xdr:colOff>
      <xdr:row>130</xdr:row>
      <xdr:rowOff>0</xdr:rowOff>
    </xdr:to>
    <xdr:sp macro="" textlink="">
      <xdr:nvSpPr>
        <xdr:cNvPr id="144" name="正方形/長方形 143">
          <a:extLst>
            <a:ext uri="{FF2B5EF4-FFF2-40B4-BE49-F238E27FC236}">
              <a16:creationId xmlns:a16="http://schemas.microsoft.com/office/drawing/2014/main" id="{4DF80D1B-3166-4F6E-B0D9-D81D3E72273C}"/>
            </a:ext>
          </a:extLst>
        </xdr:cNvPr>
        <xdr:cNvSpPr/>
      </xdr:nvSpPr>
      <xdr:spPr>
        <a:xfrm>
          <a:off x="1557492" y="25391352"/>
          <a:ext cx="792983"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126</xdr:row>
      <xdr:rowOff>10890</xdr:rowOff>
    </xdr:from>
    <xdr:to>
      <xdr:col>4</xdr:col>
      <xdr:colOff>808891</xdr:colOff>
      <xdr:row>129</xdr:row>
      <xdr:rowOff>445477</xdr:rowOff>
    </xdr:to>
    <xdr:sp macro="" textlink="">
      <xdr:nvSpPr>
        <xdr:cNvPr id="145" name="正方形/長方形 144">
          <a:extLst>
            <a:ext uri="{FF2B5EF4-FFF2-40B4-BE49-F238E27FC236}">
              <a16:creationId xmlns:a16="http://schemas.microsoft.com/office/drawing/2014/main" id="{B64203E0-21AA-4A0A-BF78-529214924ADF}"/>
            </a:ext>
          </a:extLst>
        </xdr:cNvPr>
        <xdr:cNvSpPr/>
      </xdr:nvSpPr>
      <xdr:spPr>
        <a:xfrm>
          <a:off x="1563354" y="25391352"/>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133</xdr:row>
      <xdr:rowOff>10890</xdr:rowOff>
    </xdr:from>
    <xdr:to>
      <xdr:col>4</xdr:col>
      <xdr:colOff>808893</xdr:colOff>
      <xdr:row>136</xdr:row>
      <xdr:rowOff>451339</xdr:rowOff>
    </xdr:to>
    <xdr:sp macro="" textlink="">
      <xdr:nvSpPr>
        <xdr:cNvPr id="146" name="正方形/長方形 145">
          <a:extLst>
            <a:ext uri="{FF2B5EF4-FFF2-40B4-BE49-F238E27FC236}">
              <a16:creationId xmlns:a16="http://schemas.microsoft.com/office/drawing/2014/main" id="{5339D2FA-1309-49E0-9AD5-A91AB8CD721E}"/>
            </a:ext>
          </a:extLst>
        </xdr:cNvPr>
        <xdr:cNvSpPr/>
      </xdr:nvSpPr>
      <xdr:spPr>
        <a:xfrm>
          <a:off x="1569217" y="29113428"/>
          <a:ext cx="787122"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133</xdr:row>
      <xdr:rowOff>10890</xdr:rowOff>
    </xdr:from>
    <xdr:to>
      <xdr:col>4</xdr:col>
      <xdr:colOff>803029</xdr:colOff>
      <xdr:row>137</xdr:row>
      <xdr:rowOff>0</xdr:rowOff>
    </xdr:to>
    <xdr:sp macro="" textlink="">
      <xdr:nvSpPr>
        <xdr:cNvPr id="147" name="正方形/長方形 146">
          <a:extLst>
            <a:ext uri="{FF2B5EF4-FFF2-40B4-BE49-F238E27FC236}">
              <a16:creationId xmlns:a16="http://schemas.microsoft.com/office/drawing/2014/main" id="{473F1469-55BF-4855-B675-1765BBFA9082}"/>
            </a:ext>
          </a:extLst>
        </xdr:cNvPr>
        <xdr:cNvSpPr/>
      </xdr:nvSpPr>
      <xdr:spPr>
        <a:xfrm>
          <a:off x="1557492" y="29113428"/>
          <a:ext cx="792983"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133</xdr:row>
      <xdr:rowOff>10890</xdr:rowOff>
    </xdr:from>
    <xdr:to>
      <xdr:col>4</xdr:col>
      <xdr:colOff>808891</xdr:colOff>
      <xdr:row>136</xdr:row>
      <xdr:rowOff>445477</xdr:rowOff>
    </xdr:to>
    <xdr:sp macro="" textlink="">
      <xdr:nvSpPr>
        <xdr:cNvPr id="148" name="正方形/長方形 147">
          <a:extLst>
            <a:ext uri="{FF2B5EF4-FFF2-40B4-BE49-F238E27FC236}">
              <a16:creationId xmlns:a16="http://schemas.microsoft.com/office/drawing/2014/main" id="{CC660F4E-7B61-4D71-8613-3B32EC534E8F}"/>
            </a:ext>
          </a:extLst>
        </xdr:cNvPr>
        <xdr:cNvSpPr/>
      </xdr:nvSpPr>
      <xdr:spPr>
        <a:xfrm>
          <a:off x="1563354" y="29113428"/>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140</xdr:row>
      <xdr:rowOff>10890</xdr:rowOff>
    </xdr:from>
    <xdr:to>
      <xdr:col>4</xdr:col>
      <xdr:colOff>803031</xdr:colOff>
      <xdr:row>143</xdr:row>
      <xdr:rowOff>451338</xdr:rowOff>
    </xdr:to>
    <xdr:sp macro="" textlink="">
      <xdr:nvSpPr>
        <xdr:cNvPr id="149" name="正方形/長方形 148">
          <a:extLst>
            <a:ext uri="{FF2B5EF4-FFF2-40B4-BE49-F238E27FC236}">
              <a16:creationId xmlns:a16="http://schemas.microsoft.com/office/drawing/2014/main" id="{33364D13-F515-457A-BA60-5FBBB8331DF6}"/>
            </a:ext>
          </a:extLst>
        </xdr:cNvPr>
        <xdr:cNvSpPr/>
      </xdr:nvSpPr>
      <xdr:spPr>
        <a:xfrm>
          <a:off x="1563355" y="31405290"/>
          <a:ext cx="787122" cy="1812048"/>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140</xdr:row>
      <xdr:rowOff>10890</xdr:rowOff>
    </xdr:from>
    <xdr:to>
      <xdr:col>4</xdr:col>
      <xdr:colOff>808893</xdr:colOff>
      <xdr:row>143</xdr:row>
      <xdr:rowOff>451339</xdr:rowOff>
    </xdr:to>
    <xdr:sp macro="" textlink="">
      <xdr:nvSpPr>
        <xdr:cNvPr id="150" name="正方形/長方形 149">
          <a:extLst>
            <a:ext uri="{FF2B5EF4-FFF2-40B4-BE49-F238E27FC236}">
              <a16:creationId xmlns:a16="http://schemas.microsoft.com/office/drawing/2014/main" id="{AA7AE714-9F33-4191-8468-7E99CEEC635D}"/>
            </a:ext>
          </a:extLst>
        </xdr:cNvPr>
        <xdr:cNvSpPr/>
      </xdr:nvSpPr>
      <xdr:spPr>
        <a:xfrm>
          <a:off x="1569217" y="31405290"/>
          <a:ext cx="787122"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140</xdr:row>
      <xdr:rowOff>10890</xdr:rowOff>
    </xdr:from>
    <xdr:to>
      <xdr:col>4</xdr:col>
      <xdr:colOff>803029</xdr:colOff>
      <xdr:row>144</xdr:row>
      <xdr:rowOff>0</xdr:rowOff>
    </xdr:to>
    <xdr:sp macro="" textlink="">
      <xdr:nvSpPr>
        <xdr:cNvPr id="151" name="正方形/長方形 150">
          <a:extLst>
            <a:ext uri="{FF2B5EF4-FFF2-40B4-BE49-F238E27FC236}">
              <a16:creationId xmlns:a16="http://schemas.microsoft.com/office/drawing/2014/main" id="{AF55FBAA-ADA2-4F4E-9543-6266B1FCC3C8}"/>
            </a:ext>
          </a:extLst>
        </xdr:cNvPr>
        <xdr:cNvSpPr/>
      </xdr:nvSpPr>
      <xdr:spPr>
        <a:xfrm>
          <a:off x="1557492" y="31405290"/>
          <a:ext cx="792983"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140</xdr:row>
      <xdr:rowOff>10890</xdr:rowOff>
    </xdr:from>
    <xdr:to>
      <xdr:col>4</xdr:col>
      <xdr:colOff>808891</xdr:colOff>
      <xdr:row>143</xdr:row>
      <xdr:rowOff>445477</xdr:rowOff>
    </xdr:to>
    <xdr:sp macro="" textlink="">
      <xdr:nvSpPr>
        <xdr:cNvPr id="152" name="正方形/長方形 151">
          <a:extLst>
            <a:ext uri="{FF2B5EF4-FFF2-40B4-BE49-F238E27FC236}">
              <a16:creationId xmlns:a16="http://schemas.microsoft.com/office/drawing/2014/main" id="{E3196A03-F450-4707-A5BD-540D25A430FB}"/>
            </a:ext>
          </a:extLst>
        </xdr:cNvPr>
        <xdr:cNvSpPr/>
      </xdr:nvSpPr>
      <xdr:spPr>
        <a:xfrm>
          <a:off x="1563354" y="31405290"/>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251</xdr:row>
      <xdr:rowOff>10890</xdr:rowOff>
    </xdr:from>
    <xdr:to>
      <xdr:col>4</xdr:col>
      <xdr:colOff>808891</xdr:colOff>
      <xdr:row>254</xdr:row>
      <xdr:rowOff>451338</xdr:rowOff>
    </xdr:to>
    <xdr:sp macro="" textlink="">
      <xdr:nvSpPr>
        <xdr:cNvPr id="153" name="正方形/長方形 152">
          <a:extLst>
            <a:ext uri="{FF2B5EF4-FFF2-40B4-BE49-F238E27FC236}">
              <a16:creationId xmlns:a16="http://schemas.microsoft.com/office/drawing/2014/main" id="{97AE0C87-E31B-4593-9E14-83C6DAD9560B}"/>
            </a:ext>
          </a:extLst>
        </xdr:cNvPr>
        <xdr:cNvSpPr/>
      </xdr:nvSpPr>
      <xdr:spPr>
        <a:xfrm>
          <a:off x="1563354" y="33708875"/>
          <a:ext cx="792983" cy="1812048"/>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251</xdr:row>
      <xdr:rowOff>10890</xdr:rowOff>
    </xdr:from>
    <xdr:to>
      <xdr:col>4</xdr:col>
      <xdr:colOff>803031</xdr:colOff>
      <xdr:row>254</xdr:row>
      <xdr:rowOff>451338</xdr:rowOff>
    </xdr:to>
    <xdr:sp macro="" textlink="">
      <xdr:nvSpPr>
        <xdr:cNvPr id="154" name="正方形/長方形 153">
          <a:extLst>
            <a:ext uri="{FF2B5EF4-FFF2-40B4-BE49-F238E27FC236}">
              <a16:creationId xmlns:a16="http://schemas.microsoft.com/office/drawing/2014/main" id="{B7311A5C-2F2A-493F-814F-99663D1A5FD4}"/>
            </a:ext>
          </a:extLst>
        </xdr:cNvPr>
        <xdr:cNvSpPr/>
      </xdr:nvSpPr>
      <xdr:spPr>
        <a:xfrm>
          <a:off x="1563355" y="33708875"/>
          <a:ext cx="787122" cy="1812048"/>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251</xdr:row>
      <xdr:rowOff>10890</xdr:rowOff>
    </xdr:from>
    <xdr:to>
      <xdr:col>4</xdr:col>
      <xdr:colOff>808893</xdr:colOff>
      <xdr:row>254</xdr:row>
      <xdr:rowOff>451339</xdr:rowOff>
    </xdr:to>
    <xdr:sp macro="" textlink="">
      <xdr:nvSpPr>
        <xdr:cNvPr id="155" name="正方形/長方形 154">
          <a:extLst>
            <a:ext uri="{FF2B5EF4-FFF2-40B4-BE49-F238E27FC236}">
              <a16:creationId xmlns:a16="http://schemas.microsoft.com/office/drawing/2014/main" id="{85A618E2-E6A9-40CD-96B6-EE83FAEF2C4E}"/>
            </a:ext>
          </a:extLst>
        </xdr:cNvPr>
        <xdr:cNvSpPr/>
      </xdr:nvSpPr>
      <xdr:spPr>
        <a:xfrm>
          <a:off x="1569217" y="33708875"/>
          <a:ext cx="787122"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251</xdr:row>
      <xdr:rowOff>10890</xdr:rowOff>
    </xdr:from>
    <xdr:to>
      <xdr:col>4</xdr:col>
      <xdr:colOff>803029</xdr:colOff>
      <xdr:row>255</xdr:row>
      <xdr:rowOff>0</xdr:rowOff>
    </xdr:to>
    <xdr:sp macro="" textlink="">
      <xdr:nvSpPr>
        <xdr:cNvPr id="156" name="正方形/長方形 155">
          <a:extLst>
            <a:ext uri="{FF2B5EF4-FFF2-40B4-BE49-F238E27FC236}">
              <a16:creationId xmlns:a16="http://schemas.microsoft.com/office/drawing/2014/main" id="{05E0757A-834A-442B-9BDF-2FAE440223EF}"/>
            </a:ext>
          </a:extLst>
        </xdr:cNvPr>
        <xdr:cNvSpPr/>
      </xdr:nvSpPr>
      <xdr:spPr>
        <a:xfrm>
          <a:off x="1557492" y="33708875"/>
          <a:ext cx="792983" cy="181791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251</xdr:row>
      <xdr:rowOff>10890</xdr:rowOff>
    </xdr:from>
    <xdr:to>
      <xdr:col>4</xdr:col>
      <xdr:colOff>808891</xdr:colOff>
      <xdr:row>254</xdr:row>
      <xdr:rowOff>445477</xdr:rowOff>
    </xdr:to>
    <xdr:sp macro="" textlink="">
      <xdr:nvSpPr>
        <xdr:cNvPr id="157" name="正方形/長方形 156">
          <a:extLst>
            <a:ext uri="{FF2B5EF4-FFF2-40B4-BE49-F238E27FC236}">
              <a16:creationId xmlns:a16="http://schemas.microsoft.com/office/drawing/2014/main" id="{35D190C7-BCE6-48C5-B90D-A9C9EA1CB7EC}"/>
            </a:ext>
          </a:extLst>
        </xdr:cNvPr>
        <xdr:cNvSpPr/>
      </xdr:nvSpPr>
      <xdr:spPr>
        <a:xfrm>
          <a:off x="1563354" y="33708875"/>
          <a:ext cx="792983" cy="1806187"/>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258</xdr:row>
      <xdr:rowOff>10890</xdr:rowOff>
    </xdr:from>
    <xdr:to>
      <xdr:col>4</xdr:col>
      <xdr:colOff>808891</xdr:colOff>
      <xdr:row>262</xdr:row>
      <xdr:rowOff>10890</xdr:rowOff>
    </xdr:to>
    <xdr:sp macro="" textlink="">
      <xdr:nvSpPr>
        <xdr:cNvPr id="158" name="正方形/長方形 157">
          <a:extLst>
            <a:ext uri="{FF2B5EF4-FFF2-40B4-BE49-F238E27FC236}">
              <a16:creationId xmlns:a16="http://schemas.microsoft.com/office/drawing/2014/main" id="{F561BEAF-0D5D-440A-A06D-80E6B3CF1928}"/>
            </a:ext>
          </a:extLst>
        </xdr:cNvPr>
        <xdr:cNvSpPr/>
      </xdr:nvSpPr>
      <xdr:spPr>
        <a:xfrm>
          <a:off x="1563354" y="48233767"/>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258</xdr:row>
      <xdr:rowOff>10890</xdr:rowOff>
    </xdr:from>
    <xdr:to>
      <xdr:col>4</xdr:col>
      <xdr:colOff>808891</xdr:colOff>
      <xdr:row>261</xdr:row>
      <xdr:rowOff>451338</xdr:rowOff>
    </xdr:to>
    <xdr:sp macro="" textlink="">
      <xdr:nvSpPr>
        <xdr:cNvPr id="159" name="正方形/長方形 158">
          <a:extLst>
            <a:ext uri="{FF2B5EF4-FFF2-40B4-BE49-F238E27FC236}">
              <a16:creationId xmlns:a16="http://schemas.microsoft.com/office/drawing/2014/main" id="{3F9F83DA-ED63-4F1B-8134-037E0BAEAC55}"/>
            </a:ext>
          </a:extLst>
        </xdr:cNvPr>
        <xdr:cNvSpPr/>
      </xdr:nvSpPr>
      <xdr:spPr>
        <a:xfrm>
          <a:off x="1563354" y="48233767"/>
          <a:ext cx="792983" cy="179446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258</xdr:row>
      <xdr:rowOff>10890</xdr:rowOff>
    </xdr:from>
    <xdr:to>
      <xdr:col>4</xdr:col>
      <xdr:colOff>803031</xdr:colOff>
      <xdr:row>261</xdr:row>
      <xdr:rowOff>451338</xdr:rowOff>
    </xdr:to>
    <xdr:sp macro="" textlink="">
      <xdr:nvSpPr>
        <xdr:cNvPr id="160" name="正方形/長方形 159">
          <a:extLst>
            <a:ext uri="{FF2B5EF4-FFF2-40B4-BE49-F238E27FC236}">
              <a16:creationId xmlns:a16="http://schemas.microsoft.com/office/drawing/2014/main" id="{74556187-7B9A-4524-B587-50BFE34A6915}"/>
            </a:ext>
          </a:extLst>
        </xdr:cNvPr>
        <xdr:cNvSpPr/>
      </xdr:nvSpPr>
      <xdr:spPr>
        <a:xfrm>
          <a:off x="1563355" y="48233767"/>
          <a:ext cx="787122" cy="179446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258</xdr:row>
      <xdr:rowOff>10890</xdr:rowOff>
    </xdr:from>
    <xdr:to>
      <xdr:col>4</xdr:col>
      <xdr:colOff>808893</xdr:colOff>
      <xdr:row>261</xdr:row>
      <xdr:rowOff>451339</xdr:rowOff>
    </xdr:to>
    <xdr:sp macro="" textlink="">
      <xdr:nvSpPr>
        <xdr:cNvPr id="161" name="正方形/長方形 160">
          <a:extLst>
            <a:ext uri="{FF2B5EF4-FFF2-40B4-BE49-F238E27FC236}">
              <a16:creationId xmlns:a16="http://schemas.microsoft.com/office/drawing/2014/main" id="{D32D323D-7A99-42A0-882B-9CC45D3571CB}"/>
            </a:ext>
          </a:extLst>
        </xdr:cNvPr>
        <xdr:cNvSpPr/>
      </xdr:nvSpPr>
      <xdr:spPr>
        <a:xfrm>
          <a:off x="1569217" y="48233767"/>
          <a:ext cx="787122" cy="179446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258</xdr:row>
      <xdr:rowOff>10890</xdr:rowOff>
    </xdr:from>
    <xdr:to>
      <xdr:col>4</xdr:col>
      <xdr:colOff>803029</xdr:colOff>
      <xdr:row>262</xdr:row>
      <xdr:rowOff>0</xdr:rowOff>
    </xdr:to>
    <xdr:sp macro="" textlink="">
      <xdr:nvSpPr>
        <xdr:cNvPr id="162" name="正方形/長方形 161">
          <a:extLst>
            <a:ext uri="{FF2B5EF4-FFF2-40B4-BE49-F238E27FC236}">
              <a16:creationId xmlns:a16="http://schemas.microsoft.com/office/drawing/2014/main" id="{D64F2D2A-93B2-4F3A-A774-629BDA80F279}"/>
            </a:ext>
          </a:extLst>
        </xdr:cNvPr>
        <xdr:cNvSpPr/>
      </xdr:nvSpPr>
      <xdr:spPr>
        <a:xfrm>
          <a:off x="1557492" y="48233767"/>
          <a:ext cx="792983" cy="179446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258</xdr:row>
      <xdr:rowOff>10890</xdr:rowOff>
    </xdr:from>
    <xdr:to>
      <xdr:col>4</xdr:col>
      <xdr:colOff>808891</xdr:colOff>
      <xdr:row>261</xdr:row>
      <xdr:rowOff>445477</xdr:rowOff>
    </xdr:to>
    <xdr:sp macro="" textlink="">
      <xdr:nvSpPr>
        <xdr:cNvPr id="163" name="正方形/長方形 162">
          <a:extLst>
            <a:ext uri="{FF2B5EF4-FFF2-40B4-BE49-F238E27FC236}">
              <a16:creationId xmlns:a16="http://schemas.microsoft.com/office/drawing/2014/main" id="{C64FDEBA-3E92-49B4-9D9A-7E9767271440}"/>
            </a:ext>
          </a:extLst>
        </xdr:cNvPr>
        <xdr:cNvSpPr/>
      </xdr:nvSpPr>
      <xdr:spPr>
        <a:xfrm>
          <a:off x="1563354" y="48233767"/>
          <a:ext cx="792983" cy="1788602"/>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265</xdr:row>
      <xdr:rowOff>10890</xdr:rowOff>
    </xdr:from>
    <xdr:to>
      <xdr:col>4</xdr:col>
      <xdr:colOff>808891</xdr:colOff>
      <xdr:row>269</xdr:row>
      <xdr:rowOff>10890</xdr:rowOff>
    </xdr:to>
    <xdr:sp macro="" textlink="">
      <xdr:nvSpPr>
        <xdr:cNvPr id="171" name="正方形/長方形 170">
          <a:extLst>
            <a:ext uri="{FF2B5EF4-FFF2-40B4-BE49-F238E27FC236}">
              <a16:creationId xmlns:a16="http://schemas.microsoft.com/office/drawing/2014/main" id="{5AB6CB98-8880-44F2-84FE-C333EE376EB7}"/>
            </a:ext>
          </a:extLst>
        </xdr:cNvPr>
        <xdr:cNvSpPr/>
      </xdr:nvSpPr>
      <xdr:spPr>
        <a:xfrm>
          <a:off x="1563354" y="50707336"/>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265</xdr:row>
      <xdr:rowOff>10890</xdr:rowOff>
    </xdr:from>
    <xdr:to>
      <xdr:col>4</xdr:col>
      <xdr:colOff>808891</xdr:colOff>
      <xdr:row>269</xdr:row>
      <xdr:rowOff>10890</xdr:rowOff>
    </xdr:to>
    <xdr:sp macro="" textlink="">
      <xdr:nvSpPr>
        <xdr:cNvPr id="172" name="正方形/長方形 171">
          <a:extLst>
            <a:ext uri="{FF2B5EF4-FFF2-40B4-BE49-F238E27FC236}">
              <a16:creationId xmlns:a16="http://schemas.microsoft.com/office/drawing/2014/main" id="{300DD5F9-88A7-4BFC-863D-75A1E5900678}"/>
            </a:ext>
          </a:extLst>
        </xdr:cNvPr>
        <xdr:cNvSpPr/>
      </xdr:nvSpPr>
      <xdr:spPr>
        <a:xfrm>
          <a:off x="1563354" y="50707336"/>
          <a:ext cx="792983"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265</xdr:row>
      <xdr:rowOff>10890</xdr:rowOff>
    </xdr:from>
    <xdr:to>
      <xdr:col>4</xdr:col>
      <xdr:colOff>808891</xdr:colOff>
      <xdr:row>268</xdr:row>
      <xdr:rowOff>451338</xdr:rowOff>
    </xdr:to>
    <xdr:sp macro="" textlink="">
      <xdr:nvSpPr>
        <xdr:cNvPr id="173" name="正方形/長方形 172">
          <a:extLst>
            <a:ext uri="{FF2B5EF4-FFF2-40B4-BE49-F238E27FC236}">
              <a16:creationId xmlns:a16="http://schemas.microsoft.com/office/drawing/2014/main" id="{C751B193-AB7D-467D-B2B8-35AB8971A9C3}"/>
            </a:ext>
          </a:extLst>
        </xdr:cNvPr>
        <xdr:cNvSpPr/>
      </xdr:nvSpPr>
      <xdr:spPr>
        <a:xfrm>
          <a:off x="1563354" y="50707336"/>
          <a:ext cx="792983" cy="179446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265</xdr:row>
      <xdr:rowOff>10890</xdr:rowOff>
    </xdr:from>
    <xdr:to>
      <xdr:col>4</xdr:col>
      <xdr:colOff>803031</xdr:colOff>
      <xdr:row>268</xdr:row>
      <xdr:rowOff>451338</xdr:rowOff>
    </xdr:to>
    <xdr:sp macro="" textlink="">
      <xdr:nvSpPr>
        <xdr:cNvPr id="174" name="正方形/長方形 173">
          <a:extLst>
            <a:ext uri="{FF2B5EF4-FFF2-40B4-BE49-F238E27FC236}">
              <a16:creationId xmlns:a16="http://schemas.microsoft.com/office/drawing/2014/main" id="{2C90EB95-51F3-4841-8C46-A2E4923EF473}"/>
            </a:ext>
          </a:extLst>
        </xdr:cNvPr>
        <xdr:cNvSpPr/>
      </xdr:nvSpPr>
      <xdr:spPr>
        <a:xfrm>
          <a:off x="1563355" y="50707336"/>
          <a:ext cx="787122" cy="179446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xdr:colOff>
      <xdr:row>265</xdr:row>
      <xdr:rowOff>10890</xdr:rowOff>
    </xdr:from>
    <xdr:to>
      <xdr:col>4</xdr:col>
      <xdr:colOff>808893</xdr:colOff>
      <xdr:row>268</xdr:row>
      <xdr:rowOff>451339</xdr:rowOff>
    </xdr:to>
    <xdr:sp macro="" textlink="">
      <xdr:nvSpPr>
        <xdr:cNvPr id="175" name="正方形/長方形 174">
          <a:extLst>
            <a:ext uri="{FF2B5EF4-FFF2-40B4-BE49-F238E27FC236}">
              <a16:creationId xmlns:a16="http://schemas.microsoft.com/office/drawing/2014/main" id="{76CE45D7-7A7C-4070-AA26-A4B799CB5E1C}"/>
            </a:ext>
          </a:extLst>
        </xdr:cNvPr>
        <xdr:cNvSpPr/>
      </xdr:nvSpPr>
      <xdr:spPr>
        <a:xfrm>
          <a:off x="1569217" y="50707336"/>
          <a:ext cx="787122" cy="1794465"/>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10046</xdr:colOff>
      <xdr:row>265</xdr:row>
      <xdr:rowOff>10890</xdr:rowOff>
    </xdr:from>
    <xdr:to>
      <xdr:col>4</xdr:col>
      <xdr:colOff>803029</xdr:colOff>
      <xdr:row>269</xdr:row>
      <xdr:rowOff>0</xdr:rowOff>
    </xdr:to>
    <xdr:sp macro="" textlink="">
      <xdr:nvSpPr>
        <xdr:cNvPr id="176" name="正方形/長方形 175">
          <a:extLst>
            <a:ext uri="{FF2B5EF4-FFF2-40B4-BE49-F238E27FC236}">
              <a16:creationId xmlns:a16="http://schemas.microsoft.com/office/drawing/2014/main" id="{625F47A6-F208-4E3E-BD99-AE97E0C8AAEF}"/>
            </a:ext>
          </a:extLst>
        </xdr:cNvPr>
        <xdr:cNvSpPr/>
      </xdr:nvSpPr>
      <xdr:spPr>
        <a:xfrm>
          <a:off x="1557492" y="50707336"/>
          <a:ext cx="792983" cy="179446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265</xdr:row>
      <xdr:rowOff>10890</xdr:rowOff>
    </xdr:from>
    <xdr:to>
      <xdr:col>4</xdr:col>
      <xdr:colOff>808891</xdr:colOff>
      <xdr:row>268</xdr:row>
      <xdr:rowOff>445477</xdr:rowOff>
    </xdr:to>
    <xdr:sp macro="" textlink="">
      <xdr:nvSpPr>
        <xdr:cNvPr id="177" name="正方形/長方形 176">
          <a:extLst>
            <a:ext uri="{FF2B5EF4-FFF2-40B4-BE49-F238E27FC236}">
              <a16:creationId xmlns:a16="http://schemas.microsoft.com/office/drawing/2014/main" id="{92CD41CF-EDCA-4085-A465-604D055AEE02}"/>
            </a:ext>
          </a:extLst>
        </xdr:cNvPr>
        <xdr:cNvSpPr/>
      </xdr:nvSpPr>
      <xdr:spPr>
        <a:xfrm>
          <a:off x="1563354" y="50707336"/>
          <a:ext cx="792983" cy="178860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282</xdr:row>
      <xdr:rowOff>10890</xdr:rowOff>
    </xdr:from>
    <xdr:to>
      <xdr:col>4</xdr:col>
      <xdr:colOff>803031</xdr:colOff>
      <xdr:row>286</xdr:row>
      <xdr:rowOff>10889</xdr:rowOff>
    </xdr:to>
    <xdr:sp macro="" textlink="">
      <xdr:nvSpPr>
        <xdr:cNvPr id="186" name="正方形/長方形 185">
          <a:extLst>
            <a:ext uri="{FF2B5EF4-FFF2-40B4-BE49-F238E27FC236}">
              <a16:creationId xmlns:a16="http://schemas.microsoft.com/office/drawing/2014/main" id="{DE5DD5FF-357C-4A88-87D9-546056C99E9F}"/>
            </a:ext>
          </a:extLst>
        </xdr:cNvPr>
        <xdr:cNvSpPr/>
      </xdr:nvSpPr>
      <xdr:spPr>
        <a:xfrm>
          <a:off x="1563355" y="57706013"/>
          <a:ext cx="787122" cy="180535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332</xdr:row>
      <xdr:rowOff>10890</xdr:rowOff>
    </xdr:from>
    <xdr:to>
      <xdr:col>4</xdr:col>
      <xdr:colOff>803031</xdr:colOff>
      <xdr:row>336</xdr:row>
      <xdr:rowOff>10890</xdr:rowOff>
    </xdr:to>
    <xdr:sp macro="" textlink="">
      <xdr:nvSpPr>
        <xdr:cNvPr id="205" name="正方形/長方形 204">
          <a:extLst>
            <a:ext uri="{FF2B5EF4-FFF2-40B4-BE49-F238E27FC236}">
              <a16:creationId xmlns:a16="http://schemas.microsoft.com/office/drawing/2014/main" id="{D5D28620-D533-4C5D-8CD1-C5BCC061C3FD}"/>
            </a:ext>
          </a:extLst>
        </xdr:cNvPr>
        <xdr:cNvSpPr/>
      </xdr:nvSpPr>
      <xdr:spPr>
        <a:xfrm>
          <a:off x="1563355" y="73579059"/>
          <a:ext cx="787122" cy="1805354"/>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343</xdr:row>
      <xdr:rowOff>192597</xdr:rowOff>
    </xdr:from>
    <xdr:to>
      <xdr:col>4</xdr:col>
      <xdr:colOff>832337</xdr:colOff>
      <xdr:row>347</xdr:row>
      <xdr:rowOff>456365</xdr:rowOff>
    </xdr:to>
    <xdr:sp macro="" textlink="">
      <xdr:nvSpPr>
        <xdr:cNvPr id="216" name="正方形/長方形 215">
          <a:extLst>
            <a:ext uri="{FF2B5EF4-FFF2-40B4-BE49-F238E27FC236}">
              <a16:creationId xmlns:a16="http://schemas.microsoft.com/office/drawing/2014/main" id="{29408654-7FC9-4B1F-8558-693C68921CB3}"/>
            </a:ext>
          </a:extLst>
        </xdr:cNvPr>
        <xdr:cNvSpPr/>
      </xdr:nvSpPr>
      <xdr:spPr>
        <a:xfrm>
          <a:off x="1569216" y="80020889"/>
          <a:ext cx="816429" cy="182879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353</xdr:row>
      <xdr:rowOff>128118</xdr:rowOff>
    </xdr:from>
    <xdr:to>
      <xdr:col>4</xdr:col>
      <xdr:colOff>820615</xdr:colOff>
      <xdr:row>357</xdr:row>
      <xdr:rowOff>427056</xdr:rowOff>
    </xdr:to>
    <xdr:sp macro="" textlink="">
      <xdr:nvSpPr>
        <xdr:cNvPr id="229" name="正方形/長方形 228">
          <a:extLst>
            <a:ext uri="{FF2B5EF4-FFF2-40B4-BE49-F238E27FC236}">
              <a16:creationId xmlns:a16="http://schemas.microsoft.com/office/drawing/2014/main" id="{3DCF272F-9420-43BB-A92F-3D60CC14BF26}"/>
            </a:ext>
          </a:extLst>
        </xdr:cNvPr>
        <xdr:cNvSpPr/>
      </xdr:nvSpPr>
      <xdr:spPr>
        <a:xfrm>
          <a:off x="1569217" y="83045441"/>
          <a:ext cx="804706" cy="180535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361</xdr:row>
      <xdr:rowOff>17591</xdr:rowOff>
    </xdr:from>
    <xdr:to>
      <xdr:col>4</xdr:col>
      <xdr:colOff>826477</xdr:colOff>
      <xdr:row>364</xdr:row>
      <xdr:rowOff>445479</xdr:rowOff>
    </xdr:to>
    <xdr:sp macro="" textlink="">
      <xdr:nvSpPr>
        <xdr:cNvPr id="241" name="正方形/長方形 240">
          <a:extLst>
            <a:ext uri="{FF2B5EF4-FFF2-40B4-BE49-F238E27FC236}">
              <a16:creationId xmlns:a16="http://schemas.microsoft.com/office/drawing/2014/main" id="{443F3A74-CA58-44C5-A6A0-59C3FE1F4069}"/>
            </a:ext>
          </a:extLst>
        </xdr:cNvPr>
        <xdr:cNvSpPr/>
      </xdr:nvSpPr>
      <xdr:spPr>
        <a:xfrm>
          <a:off x="1569217" y="86035668"/>
          <a:ext cx="810568" cy="1781903"/>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15908</xdr:colOff>
      <xdr:row>386</xdr:row>
      <xdr:rowOff>10890</xdr:rowOff>
    </xdr:from>
    <xdr:to>
      <xdr:col>4</xdr:col>
      <xdr:colOff>808891</xdr:colOff>
      <xdr:row>389</xdr:row>
      <xdr:rowOff>451339</xdr:rowOff>
    </xdr:to>
    <xdr:sp macro="" textlink="">
      <xdr:nvSpPr>
        <xdr:cNvPr id="302" name="正方形/長方形 301">
          <a:extLst>
            <a:ext uri="{FF2B5EF4-FFF2-40B4-BE49-F238E27FC236}">
              <a16:creationId xmlns:a16="http://schemas.microsoft.com/office/drawing/2014/main" id="{03378FF9-4F77-4B6F-862A-359F9E001EBB}"/>
            </a:ext>
          </a:extLst>
        </xdr:cNvPr>
        <xdr:cNvSpPr/>
      </xdr:nvSpPr>
      <xdr:spPr>
        <a:xfrm>
          <a:off x="1563354" y="91673628"/>
          <a:ext cx="792983" cy="1812049"/>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15909</xdr:colOff>
      <xdr:row>412</xdr:row>
      <xdr:rowOff>92951</xdr:rowOff>
    </xdr:from>
    <xdr:to>
      <xdr:col>4</xdr:col>
      <xdr:colOff>803031</xdr:colOff>
      <xdr:row>416</xdr:row>
      <xdr:rowOff>456366</xdr:rowOff>
    </xdr:to>
    <xdr:sp macro="" textlink="">
      <xdr:nvSpPr>
        <xdr:cNvPr id="361" name="正方形/長方形 360">
          <a:extLst>
            <a:ext uri="{FF2B5EF4-FFF2-40B4-BE49-F238E27FC236}">
              <a16:creationId xmlns:a16="http://schemas.microsoft.com/office/drawing/2014/main" id="{6030E50B-3470-46BF-B7A9-FD9C7B2C7579}"/>
            </a:ext>
          </a:extLst>
        </xdr:cNvPr>
        <xdr:cNvSpPr/>
      </xdr:nvSpPr>
      <xdr:spPr>
        <a:xfrm>
          <a:off x="1569217" y="104053197"/>
          <a:ext cx="787122" cy="1828800"/>
        </a:xfrm>
        <a:prstGeom prst="rect">
          <a:avLst/>
        </a:prstGeom>
        <a:no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115</xdr:row>
      <xdr:rowOff>10886</xdr:rowOff>
    </xdr:from>
    <xdr:to>
      <xdr:col>6</xdr:col>
      <xdr:colOff>402783</xdr:colOff>
      <xdr:row>118</xdr:row>
      <xdr:rowOff>445477</xdr:rowOff>
    </xdr:to>
    <xdr:sp macro="" textlink="">
      <xdr:nvSpPr>
        <xdr:cNvPr id="398" name="正方形/長方形 397">
          <a:extLst>
            <a:ext uri="{FF2B5EF4-FFF2-40B4-BE49-F238E27FC236}">
              <a16:creationId xmlns:a16="http://schemas.microsoft.com/office/drawing/2014/main" id="{A7FAABFA-2D2B-4D69-B6CF-1B345C06A267}"/>
            </a:ext>
          </a:extLst>
        </xdr:cNvPr>
        <xdr:cNvSpPr/>
      </xdr:nvSpPr>
      <xdr:spPr>
        <a:xfrm>
          <a:off x="2407417" y="23052594"/>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126</xdr:row>
      <xdr:rowOff>10886</xdr:rowOff>
    </xdr:from>
    <xdr:to>
      <xdr:col>6</xdr:col>
      <xdr:colOff>396921</xdr:colOff>
      <xdr:row>129</xdr:row>
      <xdr:rowOff>451338</xdr:rowOff>
    </xdr:to>
    <xdr:sp macro="" textlink="">
      <xdr:nvSpPr>
        <xdr:cNvPr id="399" name="正方形/長方形 398">
          <a:extLst>
            <a:ext uri="{FF2B5EF4-FFF2-40B4-BE49-F238E27FC236}">
              <a16:creationId xmlns:a16="http://schemas.microsoft.com/office/drawing/2014/main" id="{3EBB2E60-02CC-4B98-9F67-83AF0027A62B}"/>
            </a:ext>
          </a:extLst>
        </xdr:cNvPr>
        <xdr:cNvSpPr/>
      </xdr:nvSpPr>
      <xdr:spPr>
        <a:xfrm>
          <a:off x="2401555" y="25391348"/>
          <a:ext cx="803043" cy="181205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126</xdr:row>
      <xdr:rowOff>10886</xdr:rowOff>
    </xdr:from>
    <xdr:to>
      <xdr:col>6</xdr:col>
      <xdr:colOff>402783</xdr:colOff>
      <xdr:row>129</xdr:row>
      <xdr:rowOff>445477</xdr:rowOff>
    </xdr:to>
    <xdr:sp macro="" textlink="">
      <xdr:nvSpPr>
        <xdr:cNvPr id="400" name="正方形/長方形 399">
          <a:extLst>
            <a:ext uri="{FF2B5EF4-FFF2-40B4-BE49-F238E27FC236}">
              <a16:creationId xmlns:a16="http://schemas.microsoft.com/office/drawing/2014/main" id="{824BEA74-0964-4193-941B-23DBF8C01946}"/>
            </a:ext>
          </a:extLst>
        </xdr:cNvPr>
        <xdr:cNvSpPr/>
      </xdr:nvSpPr>
      <xdr:spPr>
        <a:xfrm>
          <a:off x="2407417" y="25391348"/>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133</xdr:row>
      <xdr:rowOff>10886</xdr:rowOff>
    </xdr:from>
    <xdr:to>
      <xdr:col>6</xdr:col>
      <xdr:colOff>396921</xdr:colOff>
      <xdr:row>136</xdr:row>
      <xdr:rowOff>451339</xdr:rowOff>
    </xdr:to>
    <xdr:sp macro="" textlink="">
      <xdr:nvSpPr>
        <xdr:cNvPr id="401" name="正方形/長方形 400">
          <a:extLst>
            <a:ext uri="{FF2B5EF4-FFF2-40B4-BE49-F238E27FC236}">
              <a16:creationId xmlns:a16="http://schemas.microsoft.com/office/drawing/2014/main" id="{7D664B32-2CE4-4326-B560-21E0D6220C2B}"/>
            </a:ext>
          </a:extLst>
        </xdr:cNvPr>
        <xdr:cNvSpPr/>
      </xdr:nvSpPr>
      <xdr:spPr>
        <a:xfrm>
          <a:off x="2401555" y="29113424"/>
          <a:ext cx="803043"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133</xdr:row>
      <xdr:rowOff>10886</xdr:rowOff>
    </xdr:from>
    <xdr:to>
      <xdr:col>6</xdr:col>
      <xdr:colOff>396921</xdr:colOff>
      <xdr:row>136</xdr:row>
      <xdr:rowOff>451338</xdr:rowOff>
    </xdr:to>
    <xdr:sp macro="" textlink="">
      <xdr:nvSpPr>
        <xdr:cNvPr id="402" name="正方形/長方形 401">
          <a:extLst>
            <a:ext uri="{FF2B5EF4-FFF2-40B4-BE49-F238E27FC236}">
              <a16:creationId xmlns:a16="http://schemas.microsoft.com/office/drawing/2014/main" id="{981246C7-7947-46AB-A417-99B811FD0B58}"/>
            </a:ext>
          </a:extLst>
        </xdr:cNvPr>
        <xdr:cNvSpPr/>
      </xdr:nvSpPr>
      <xdr:spPr>
        <a:xfrm>
          <a:off x="2401555" y="29113424"/>
          <a:ext cx="803043" cy="181205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133</xdr:row>
      <xdr:rowOff>10886</xdr:rowOff>
    </xdr:from>
    <xdr:to>
      <xdr:col>6</xdr:col>
      <xdr:colOff>402783</xdr:colOff>
      <xdr:row>136</xdr:row>
      <xdr:rowOff>445477</xdr:rowOff>
    </xdr:to>
    <xdr:sp macro="" textlink="">
      <xdr:nvSpPr>
        <xdr:cNvPr id="403" name="正方形/長方形 402">
          <a:extLst>
            <a:ext uri="{FF2B5EF4-FFF2-40B4-BE49-F238E27FC236}">
              <a16:creationId xmlns:a16="http://schemas.microsoft.com/office/drawing/2014/main" id="{8E40D3AB-FEAC-4B02-8F0A-0F8D7E533227}"/>
            </a:ext>
          </a:extLst>
        </xdr:cNvPr>
        <xdr:cNvSpPr/>
      </xdr:nvSpPr>
      <xdr:spPr>
        <a:xfrm>
          <a:off x="2407417" y="29113424"/>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140</xdr:row>
      <xdr:rowOff>10886</xdr:rowOff>
    </xdr:from>
    <xdr:to>
      <xdr:col>6</xdr:col>
      <xdr:colOff>396921</xdr:colOff>
      <xdr:row>144</xdr:row>
      <xdr:rowOff>0</xdr:rowOff>
    </xdr:to>
    <xdr:sp macro="" textlink="">
      <xdr:nvSpPr>
        <xdr:cNvPr id="404" name="正方形/長方形 403">
          <a:extLst>
            <a:ext uri="{FF2B5EF4-FFF2-40B4-BE49-F238E27FC236}">
              <a16:creationId xmlns:a16="http://schemas.microsoft.com/office/drawing/2014/main" id="{E6993577-D0D4-4B30-A074-E923BE3C4B9F}"/>
            </a:ext>
          </a:extLst>
        </xdr:cNvPr>
        <xdr:cNvSpPr/>
      </xdr:nvSpPr>
      <xdr:spPr>
        <a:xfrm>
          <a:off x="2401555" y="31405286"/>
          <a:ext cx="803043" cy="181791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140</xdr:row>
      <xdr:rowOff>10886</xdr:rowOff>
    </xdr:from>
    <xdr:to>
      <xdr:col>6</xdr:col>
      <xdr:colOff>396921</xdr:colOff>
      <xdr:row>143</xdr:row>
      <xdr:rowOff>451339</xdr:rowOff>
    </xdr:to>
    <xdr:sp macro="" textlink="">
      <xdr:nvSpPr>
        <xdr:cNvPr id="405" name="正方形/長方形 404">
          <a:extLst>
            <a:ext uri="{FF2B5EF4-FFF2-40B4-BE49-F238E27FC236}">
              <a16:creationId xmlns:a16="http://schemas.microsoft.com/office/drawing/2014/main" id="{7F059E5D-B24B-470E-ACAF-9877B2BE4D46}"/>
            </a:ext>
          </a:extLst>
        </xdr:cNvPr>
        <xdr:cNvSpPr/>
      </xdr:nvSpPr>
      <xdr:spPr>
        <a:xfrm>
          <a:off x="2401555" y="31405286"/>
          <a:ext cx="803043"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140</xdr:row>
      <xdr:rowOff>10886</xdr:rowOff>
    </xdr:from>
    <xdr:to>
      <xdr:col>6</xdr:col>
      <xdr:colOff>396921</xdr:colOff>
      <xdr:row>143</xdr:row>
      <xdr:rowOff>451338</xdr:rowOff>
    </xdr:to>
    <xdr:sp macro="" textlink="">
      <xdr:nvSpPr>
        <xdr:cNvPr id="406" name="正方形/長方形 405">
          <a:extLst>
            <a:ext uri="{FF2B5EF4-FFF2-40B4-BE49-F238E27FC236}">
              <a16:creationId xmlns:a16="http://schemas.microsoft.com/office/drawing/2014/main" id="{D38C599D-DEBF-4B41-863E-7140E520D22C}"/>
            </a:ext>
          </a:extLst>
        </xdr:cNvPr>
        <xdr:cNvSpPr/>
      </xdr:nvSpPr>
      <xdr:spPr>
        <a:xfrm>
          <a:off x="2401555" y="31405286"/>
          <a:ext cx="803043" cy="181205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140</xdr:row>
      <xdr:rowOff>10886</xdr:rowOff>
    </xdr:from>
    <xdr:to>
      <xdr:col>6</xdr:col>
      <xdr:colOff>402783</xdr:colOff>
      <xdr:row>143</xdr:row>
      <xdr:rowOff>445477</xdr:rowOff>
    </xdr:to>
    <xdr:sp macro="" textlink="">
      <xdr:nvSpPr>
        <xdr:cNvPr id="407" name="正方形/長方形 406">
          <a:extLst>
            <a:ext uri="{FF2B5EF4-FFF2-40B4-BE49-F238E27FC236}">
              <a16:creationId xmlns:a16="http://schemas.microsoft.com/office/drawing/2014/main" id="{3F92B05F-A4F7-44A9-800A-4A8AC67A5938}"/>
            </a:ext>
          </a:extLst>
        </xdr:cNvPr>
        <xdr:cNvSpPr/>
      </xdr:nvSpPr>
      <xdr:spPr>
        <a:xfrm>
          <a:off x="2407417" y="31405286"/>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251</xdr:row>
      <xdr:rowOff>10886</xdr:rowOff>
    </xdr:from>
    <xdr:to>
      <xdr:col>6</xdr:col>
      <xdr:colOff>396921</xdr:colOff>
      <xdr:row>254</xdr:row>
      <xdr:rowOff>445477</xdr:rowOff>
    </xdr:to>
    <xdr:sp macro="" textlink="">
      <xdr:nvSpPr>
        <xdr:cNvPr id="408" name="正方形/長方形 407">
          <a:extLst>
            <a:ext uri="{FF2B5EF4-FFF2-40B4-BE49-F238E27FC236}">
              <a16:creationId xmlns:a16="http://schemas.microsoft.com/office/drawing/2014/main" id="{8B87B5BD-27B6-402F-A297-D626B756D333}"/>
            </a:ext>
          </a:extLst>
        </xdr:cNvPr>
        <xdr:cNvSpPr/>
      </xdr:nvSpPr>
      <xdr:spPr>
        <a:xfrm>
          <a:off x="2401555" y="33708871"/>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251</xdr:row>
      <xdr:rowOff>10886</xdr:rowOff>
    </xdr:from>
    <xdr:to>
      <xdr:col>6</xdr:col>
      <xdr:colOff>396921</xdr:colOff>
      <xdr:row>255</xdr:row>
      <xdr:rowOff>0</xdr:rowOff>
    </xdr:to>
    <xdr:sp macro="" textlink="">
      <xdr:nvSpPr>
        <xdr:cNvPr id="409" name="正方形/長方形 408">
          <a:extLst>
            <a:ext uri="{FF2B5EF4-FFF2-40B4-BE49-F238E27FC236}">
              <a16:creationId xmlns:a16="http://schemas.microsoft.com/office/drawing/2014/main" id="{23869596-25D2-4460-A579-B90139C0762C}"/>
            </a:ext>
          </a:extLst>
        </xdr:cNvPr>
        <xdr:cNvSpPr/>
      </xdr:nvSpPr>
      <xdr:spPr>
        <a:xfrm>
          <a:off x="2401555" y="33708871"/>
          <a:ext cx="803043" cy="181791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251</xdr:row>
      <xdr:rowOff>10886</xdr:rowOff>
    </xdr:from>
    <xdr:to>
      <xdr:col>6</xdr:col>
      <xdr:colOff>396921</xdr:colOff>
      <xdr:row>254</xdr:row>
      <xdr:rowOff>451339</xdr:rowOff>
    </xdr:to>
    <xdr:sp macro="" textlink="">
      <xdr:nvSpPr>
        <xdr:cNvPr id="410" name="正方形/長方形 409">
          <a:extLst>
            <a:ext uri="{FF2B5EF4-FFF2-40B4-BE49-F238E27FC236}">
              <a16:creationId xmlns:a16="http://schemas.microsoft.com/office/drawing/2014/main" id="{2B8CB9A0-E18C-4C4B-8708-45898F8F4F6D}"/>
            </a:ext>
          </a:extLst>
        </xdr:cNvPr>
        <xdr:cNvSpPr/>
      </xdr:nvSpPr>
      <xdr:spPr>
        <a:xfrm>
          <a:off x="2401555" y="33708871"/>
          <a:ext cx="803043" cy="181205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251</xdr:row>
      <xdr:rowOff>10886</xdr:rowOff>
    </xdr:from>
    <xdr:to>
      <xdr:col>6</xdr:col>
      <xdr:colOff>396921</xdr:colOff>
      <xdr:row>254</xdr:row>
      <xdr:rowOff>451338</xdr:rowOff>
    </xdr:to>
    <xdr:sp macro="" textlink="">
      <xdr:nvSpPr>
        <xdr:cNvPr id="411" name="正方形/長方形 410">
          <a:extLst>
            <a:ext uri="{FF2B5EF4-FFF2-40B4-BE49-F238E27FC236}">
              <a16:creationId xmlns:a16="http://schemas.microsoft.com/office/drawing/2014/main" id="{121769D0-D079-4CEB-80BE-70E92F709284}"/>
            </a:ext>
          </a:extLst>
        </xdr:cNvPr>
        <xdr:cNvSpPr/>
      </xdr:nvSpPr>
      <xdr:spPr>
        <a:xfrm>
          <a:off x="2401555" y="33708871"/>
          <a:ext cx="803043" cy="181205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251</xdr:row>
      <xdr:rowOff>10886</xdr:rowOff>
    </xdr:from>
    <xdr:to>
      <xdr:col>6</xdr:col>
      <xdr:colOff>402783</xdr:colOff>
      <xdr:row>254</xdr:row>
      <xdr:rowOff>445477</xdr:rowOff>
    </xdr:to>
    <xdr:sp macro="" textlink="">
      <xdr:nvSpPr>
        <xdr:cNvPr id="412" name="正方形/長方形 411">
          <a:extLst>
            <a:ext uri="{FF2B5EF4-FFF2-40B4-BE49-F238E27FC236}">
              <a16:creationId xmlns:a16="http://schemas.microsoft.com/office/drawing/2014/main" id="{569BB1DA-F58C-4F8B-AAC6-8FB190BF1535}"/>
            </a:ext>
          </a:extLst>
        </xdr:cNvPr>
        <xdr:cNvSpPr/>
      </xdr:nvSpPr>
      <xdr:spPr>
        <a:xfrm>
          <a:off x="2407417" y="33708871"/>
          <a:ext cx="803043" cy="1806191"/>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262</xdr:row>
      <xdr:rowOff>3266</xdr:rowOff>
    </xdr:to>
    <xdr:sp macro="" textlink="">
      <xdr:nvSpPr>
        <xdr:cNvPr id="413" name="正方形/長方形 412">
          <a:extLst>
            <a:ext uri="{FF2B5EF4-FFF2-40B4-BE49-F238E27FC236}">
              <a16:creationId xmlns:a16="http://schemas.microsoft.com/office/drawing/2014/main" id="{F0A0032A-05DA-4509-9360-0F2699A59A07}"/>
            </a:ext>
          </a:extLst>
        </xdr:cNvPr>
        <xdr:cNvSpPr/>
      </xdr:nvSpPr>
      <xdr:spPr>
        <a:xfrm>
          <a:off x="2401555" y="48233763"/>
          <a:ext cx="803043"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261</xdr:row>
      <xdr:rowOff>445477</xdr:rowOff>
    </xdr:to>
    <xdr:sp macro="" textlink="">
      <xdr:nvSpPr>
        <xdr:cNvPr id="414" name="正方形/長方形 413">
          <a:extLst>
            <a:ext uri="{FF2B5EF4-FFF2-40B4-BE49-F238E27FC236}">
              <a16:creationId xmlns:a16="http://schemas.microsoft.com/office/drawing/2014/main" id="{FEB360FC-7F61-4C30-A14D-016662BED6B9}"/>
            </a:ext>
          </a:extLst>
        </xdr:cNvPr>
        <xdr:cNvSpPr/>
      </xdr:nvSpPr>
      <xdr:spPr>
        <a:xfrm>
          <a:off x="2401555" y="48233763"/>
          <a:ext cx="803043" cy="178860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262</xdr:row>
      <xdr:rowOff>0</xdr:rowOff>
    </xdr:to>
    <xdr:sp macro="" textlink="">
      <xdr:nvSpPr>
        <xdr:cNvPr id="415" name="正方形/長方形 414">
          <a:extLst>
            <a:ext uri="{FF2B5EF4-FFF2-40B4-BE49-F238E27FC236}">
              <a16:creationId xmlns:a16="http://schemas.microsoft.com/office/drawing/2014/main" id="{95EFD391-767B-4A13-A1EE-FDE2971BA6BF}"/>
            </a:ext>
          </a:extLst>
        </xdr:cNvPr>
        <xdr:cNvSpPr/>
      </xdr:nvSpPr>
      <xdr:spPr>
        <a:xfrm>
          <a:off x="2401555" y="48233763"/>
          <a:ext cx="803043" cy="179446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261</xdr:row>
      <xdr:rowOff>451339</xdr:rowOff>
    </xdr:to>
    <xdr:sp macro="" textlink="">
      <xdr:nvSpPr>
        <xdr:cNvPr id="416" name="正方形/長方形 415">
          <a:extLst>
            <a:ext uri="{FF2B5EF4-FFF2-40B4-BE49-F238E27FC236}">
              <a16:creationId xmlns:a16="http://schemas.microsoft.com/office/drawing/2014/main" id="{88986EA6-F07C-42A7-85E4-52A0D2EAD2F3}"/>
            </a:ext>
          </a:extLst>
        </xdr:cNvPr>
        <xdr:cNvSpPr/>
      </xdr:nvSpPr>
      <xdr:spPr>
        <a:xfrm>
          <a:off x="2401555" y="48233763"/>
          <a:ext cx="803043" cy="179446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258</xdr:row>
      <xdr:rowOff>10886</xdr:rowOff>
    </xdr:from>
    <xdr:to>
      <xdr:col>6</xdr:col>
      <xdr:colOff>396921</xdr:colOff>
      <xdr:row>261</xdr:row>
      <xdr:rowOff>451338</xdr:rowOff>
    </xdr:to>
    <xdr:sp macro="" textlink="">
      <xdr:nvSpPr>
        <xdr:cNvPr id="417" name="正方形/長方形 416">
          <a:extLst>
            <a:ext uri="{FF2B5EF4-FFF2-40B4-BE49-F238E27FC236}">
              <a16:creationId xmlns:a16="http://schemas.microsoft.com/office/drawing/2014/main" id="{2CCB355F-76EF-42B1-8602-0B4BE58C130D}"/>
            </a:ext>
          </a:extLst>
        </xdr:cNvPr>
        <xdr:cNvSpPr/>
      </xdr:nvSpPr>
      <xdr:spPr>
        <a:xfrm>
          <a:off x="2401555" y="48233763"/>
          <a:ext cx="803043" cy="179446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258</xdr:row>
      <xdr:rowOff>10886</xdr:rowOff>
    </xdr:from>
    <xdr:to>
      <xdr:col>6</xdr:col>
      <xdr:colOff>402783</xdr:colOff>
      <xdr:row>261</xdr:row>
      <xdr:rowOff>445477</xdr:rowOff>
    </xdr:to>
    <xdr:sp macro="" textlink="">
      <xdr:nvSpPr>
        <xdr:cNvPr id="418" name="正方形/長方形 417">
          <a:extLst>
            <a:ext uri="{FF2B5EF4-FFF2-40B4-BE49-F238E27FC236}">
              <a16:creationId xmlns:a16="http://schemas.microsoft.com/office/drawing/2014/main" id="{980EFE71-5444-4D53-A36C-577602A215F4}"/>
            </a:ext>
          </a:extLst>
        </xdr:cNvPr>
        <xdr:cNvSpPr/>
      </xdr:nvSpPr>
      <xdr:spPr>
        <a:xfrm>
          <a:off x="2407417" y="48233763"/>
          <a:ext cx="803043" cy="1788606"/>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269</xdr:row>
      <xdr:rowOff>3266</xdr:rowOff>
    </xdr:to>
    <xdr:sp macro="" textlink="">
      <xdr:nvSpPr>
        <xdr:cNvPr id="419" name="正方形/長方形 418">
          <a:extLst>
            <a:ext uri="{FF2B5EF4-FFF2-40B4-BE49-F238E27FC236}">
              <a16:creationId xmlns:a16="http://schemas.microsoft.com/office/drawing/2014/main" id="{77A0852D-7CE2-43F4-BCA8-363FACA7C8B7}"/>
            </a:ext>
          </a:extLst>
        </xdr:cNvPr>
        <xdr:cNvSpPr/>
      </xdr:nvSpPr>
      <xdr:spPr>
        <a:xfrm>
          <a:off x="2401555" y="50707332"/>
          <a:ext cx="803043"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269</xdr:row>
      <xdr:rowOff>3266</xdr:rowOff>
    </xdr:to>
    <xdr:sp macro="" textlink="">
      <xdr:nvSpPr>
        <xdr:cNvPr id="420" name="正方形/長方形 419">
          <a:extLst>
            <a:ext uri="{FF2B5EF4-FFF2-40B4-BE49-F238E27FC236}">
              <a16:creationId xmlns:a16="http://schemas.microsoft.com/office/drawing/2014/main" id="{2165944C-6087-421B-9E89-A0C20324D04C}"/>
            </a:ext>
          </a:extLst>
        </xdr:cNvPr>
        <xdr:cNvSpPr/>
      </xdr:nvSpPr>
      <xdr:spPr>
        <a:xfrm>
          <a:off x="2401555" y="50707332"/>
          <a:ext cx="803043"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268</xdr:row>
      <xdr:rowOff>445477</xdr:rowOff>
    </xdr:to>
    <xdr:sp macro="" textlink="">
      <xdr:nvSpPr>
        <xdr:cNvPr id="421" name="正方形/長方形 420">
          <a:extLst>
            <a:ext uri="{FF2B5EF4-FFF2-40B4-BE49-F238E27FC236}">
              <a16:creationId xmlns:a16="http://schemas.microsoft.com/office/drawing/2014/main" id="{78FC604D-618C-4A91-A84A-9CACA34586F0}"/>
            </a:ext>
          </a:extLst>
        </xdr:cNvPr>
        <xdr:cNvSpPr/>
      </xdr:nvSpPr>
      <xdr:spPr>
        <a:xfrm>
          <a:off x="2401555" y="50707332"/>
          <a:ext cx="803043" cy="178860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269</xdr:row>
      <xdr:rowOff>0</xdr:rowOff>
    </xdr:to>
    <xdr:sp macro="" textlink="">
      <xdr:nvSpPr>
        <xdr:cNvPr id="422" name="正方形/長方形 421">
          <a:extLst>
            <a:ext uri="{FF2B5EF4-FFF2-40B4-BE49-F238E27FC236}">
              <a16:creationId xmlns:a16="http://schemas.microsoft.com/office/drawing/2014/main" id="{C54E0931-8E1B-4884-A1B5-1424931AA31A}"/>
            </a:ext>
          </a:extLst>
        </xdr:cNvPr>
        <xdr:cNvSpPr/>
      </xdr:nvSpPr>
      <xdr:spPr>
        <a:xfrm>
          <a:off x="2401555" y="50707332"/>
          <a:ext cx="803043" cy="179446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268</xdr:row>
      <xdr:rowOff>451339</xdr:rowOff>
    </xdr:to>
    <xdr:sp macro="" textlink="">
      <xdr:nvSpPr>
        <xdr:cNvPr id="423" name="正方形/長方形 422">
          <a:extLst>
            <a:ext uri="{FF2B5EF4-FFF2-40B4-BE49-F238E27FC236}">
              <a16:creationId xmlns:a16="http://schemas.microsoft.com/office/drawing/2014/main" id="{40B82BBE-2AEA-44FB-A29E-ABF1397CD0E2}"/>
            </a:ext>
          </a:extLst>
        </xdr:cNvPr>
        <xdr:cNvSpPr/>
      </xdr:nvSpPr>
      <xdr:spPr>
        <a:xfrm>
          <a:off x="2401555" y="50707332"/>
          <a:ext cx="803043" cy="1794469"/>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265</xdr:row>
      <xdr:rowOff>10886</xdr:rowOff>
    </xdr:from>
    <xdr:to>
      <xdr:col>6</xdr:col>
      <xdr:colOff>396921</xdr:colOff>
      <xdr:row>268</xdr:row>
      <xdr:rowOff>451338</xdr:rowOff>
    </xdr:to>
    <xdr:sp macro="" textlink="">
      <xdr:nvSpPr>
        <xdr:cNvPr id="424" name="正方形/長方形 423">
          <a:extLst>
            <a:ext uri="{FF2B5EF4-FFF2-40B4-BE49-F238E27FC236}">
              <a16:creationId xmlns:a16="http://schemas.microsoft.com/office/drawing/2014/main" id="{ADA571B4-DD1C-4953-B7EC-A7690679D3AD}"/>
            </a:ext>
          </a:extLst>
        </xdr:cNvPr>
        <xdr:cNvSpPr/>
      </xdr:nvSpPr>
      <xdr:spPr>
        <a:xfrm>
          <a:off x="2401555" y="50707332"/>
          <a:ext cx="803043" cy="179446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21771</xdr:colOff>
      <xdr:row>265</xdr:row>
      <xdr:rowOff>10886</xdr:rowOff>
    </xdr:from>
    <xdr:to>
      <xdr:col>6</xdr:col>
      <xdr:colOff>402783</xdr:colOff>
      <xdr:row>268</xdr:row>
      <xdr:rowOff>445477</xdr:rowOff>
    </xdr:to>
    <xdr:sp macro="" textlink="">
      <xdr:nvSpPr>
        <xdr:cNvPr id="425" name="正方形/長方形 424">
          <a:extLst>
            <a:ext uri="{FF2B5EF4-FFF2-40B4-BE49-F238E27FC236}">
              <a16:creationId xmlns:a16="http://schemas.microsoft.com/office/drawing/2014/main" id="{0EF154FF-CD97-4B47-A1BD-4DAD4A740882}"/>
            </a:ext>
          </a:extLst>
        </xdr:cNvPr>
        <xdr:cNvSpPr/>
      </xdr:nvSpPr>
      <xdr:spPr>
        <a:xfrm>
          <a:off x="2407417" y="50707332"/>
          <a:ext cx="803043" cy="178860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325</xdr:row>
      <xdr:rowOff>10886</xdr:rowOff>
    </xdr:from>
    <xdr:to>
      <xdr:col>6</xdr:col>
      <xdr:colOff>396921</xdr:colOff>
      <xdr:row>328</xdr:row>
      <xdr:rowOff>445477</xdr:rowOff>
    </xdr:to>
    <xdr:sp macro="" textlink="">
      <xdr:nvSpPr>
        <xdr:cNvPr id="448" name="正方形/長方形 447">
          <a:extLst>
            <a:ext uri="{FF2B5EF4-FFF2-40B4-BE49-F238E27FC236}">
              <a16:creationId xmlns:a16="http://schemas.microsoft.com/office/drawing/2014/main" id="{D50FCA00-56A7-4A4C-885F-D7FC84E1D7FB}"/>
            </a:ext>
          </a:extLst>
        </xdr:cNvPr>
        <xdr:cNvSpPr/>
      </xdr:nvSpPr>
      <xdr:spPr>
        <a:xfrm>
          <a:off x="2401555" y="60179578"/>
          <a:ext cx="803043" cy="178860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332</xdr:row>
      <xdr:rowOff>10886</xdr:rowOff>
    </xdr:from>
    <xdr:to>
      <xdr:col>6</xdr:col>
      <xdr:colOff>396921</xdr:colOff>
      <xdr:row>336</xdr:row>
      <xdr:rowOff>3266</xdr:rowOff>
    </xdr:to>
    <xdr:sp macro="" textlink="">
      <xdr:nvSpPr>
        <xdr:cNvPr id="453" name="正方形/長方形 452">
          <a:extLst>
            <a:ext uri="{FF2B5EF4-FFF2-40B4-BE49-F238E27FC236}">
              <a16:creationId xmlns:a16="http://schemas.microsoft.com/office/drawing/2014/main" id="{A1338EF0-856E-431A-96F2-99D73A66A534}"/>
            </a:ext>
          </a:extLst>
        </xdr:cNvPr>
        <xdr:cNvSpPr/>
      </xdr:nvSpPr>
      <xdr:spPr>
        <a:xfrm>
          <a:off x="2401555" y="73579055"/>
          <a:ext cx="803043" cy="179773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353</xdr:row>
      <xdr:rowOff>133976</xdr:rowOff>
    </xdr:from>
    <xdr:to>
      <xdr:col>6</xdr:col>
      <xdr:colOff>396921</xdr:colOff>
      <xdr:row>357</xdr:row>
      <xdr:rowOff>425294</xdr:rowOff>
    </xdr:to>
    <xdr:sp macro="" textlink="">
      <xdr:nvSpPr>
        <xdr:cNvPr id="477" name="正方形/長方形 476">
          <a:extLst>
            <a:ext uri="{FF2B5EF4-FFF2-40B4-BE49-F238E27FC236}">
              <a16:creationId xmlns:a16="http://schemas.microsoft.com/office/drawing/2014/main" id="{DC43117F-945C-49DC-9F76-D162F74EDE1F}"/>
            </a:ext>
          </a:extLst>
        </xdr:cNvPr>
        <xdr:cNvSpPr/>
      </xdr:nvSpPr>
      <xdr:spPr>
        <a:xfrm>
          <a:off x="2407417" y="83051299"/>
          <a:ext cx="803042" cy="179773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386</xdr:row>
      <xdr:rowOff>10886</xdr:rowOff>
    </xdr:from>
    <xdr:to>
      <xdr:col>6</xdr:col>
      <xdr:colOff>396921</xdr:colOff>
      <xdr:row>390</xdr:row>
      <xdr:rowOff>3266</xdr:rowOff>
    </xdr:to>
    <xdr:sp macro="" textlink="">
      <xdr:nvSpPr>
        <xdr:cNvPr id="536" name="正方形/長方形 535">
          <a:extLst>
            <a:ext uri="{FF2B5EF4-FFF2-40B4-BE49-F238E27FC236}">
              <a16:creationId xmlns:a16="http://schemas.microsoft.com/office/drawing/2014/main" id="{E9FE1F98-671E-435C-810E-962E13092104}"/>
            </a:ext>
          </a:extLst>
        </xdr:cNvPr>
        <xdr:cNvSpPr/>
      </xdr:nvSpPr>
      <xdr:spPr>
        <a:xfrm>
          <a:off x="2401555" y="91673624"/>
          <a:ext cx="803043" cy="1821180"/>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15909</xdr:colOff>
      <xdr:row>413</xdr:row>
      <xdr:rowOff>0</xdr:rowOff>
    </xdr:from>
    <xdr:to>
      <xdr:col>6</xdr:col>
      <xdr:colOff>396921</xdr:colOff>
      <xdr:row>416</xdr:row>
      <xdr:rowOff>427892</xdr:rowOff>
    </xdr:to>
    <xdr:sp macro="" textlink="">
      <xdr:nvSpPr>
        <xdr:cNvPr id="594" name="正方形/長方形 593">
          <a:extLst>
            <a:ext uri="{FF2B5EF4-FFF2-40B4-BE49-F238E27FC236}">
              <a16:creationId xmlns:a16="http://schemas.microsoft.com/office/drawing/2014/main" id="{C94A32D9-2C32-409C-A41E-01F5E9801D98}"/>
            </a:ext>
          </a:extLst>
        </xdr:cNvPr>
        <xdr:cNvSpPr/>
      </xdr:nvSpPr>
      <xdr:spPr>
        <a:xfrm>
          <a:off x="2401555" y="100607446"/>
          <a:ext cx="803043" cy="179949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26795</xdr:colOff>
      <xdr:row>421</xdr:row>
      <xdr:rowOff>110531</xdr:rowOff>
    </xdr:from>
    <xdr:to>
      <xdr:col>6</xdr:col>
      <xdr:colOff>407807</xdr:colOff>
      <xdr:row>425</xdr:row>
      <xdr:rowOff>442880</xdr:rowOff>
    </xdr:to>
    <xdr:sp macro="" textlink="">
      <xdr:nvSpPr>
        <xdr:cNvPr id="614" name="正方形/長方形 613">
          <a:extLst>
            <a:ext uri="{FF2B5EF4-FFF2-40B4-BE49-F238E27FC236}">
              <a16:creationId xmlns:a16="http://schemas.microsoft.com/office/drawing/2014/main" id="{CC412B33-5085-4E2A-BA87-62C1DFA540D1}"/>
            </a:ext>
          </a:extLst>
        </xdr:cNvPr>
        <xdr:cNvSpPr/>
      </xdr:nvSpPr>
      <xdr:spPr>
        <a:xfrm>
          <a:off x="2421652" y="106888502"/>
          <a:ext cx="805555" cy="1823692"/>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119742</xdr:colOff>
      <xdr:row>164</xdr:row>
      <xdr:rowOff>130633</xdr:rowOff>
    </xdr:from>
    <xdr:to>
      <xdr:col>5</xdr:col>
      <xdr:colOff>174171</xdr:colOff>
      <xdr:row>178</xdr:row>
      <xdr:rowOff>175261</xdr:rowOff>
    </xdr:to>
    <xdr:graphicFrame macro="">
      <xdr:nvGraphicFramePr>
        <xdr:cNvPr id="198" name="グラフ 197">
          <a:extLst>
            <a:ext uri="{FF2B5EF4-FFF2-40B4-BE49-F238E27FC236}">
              <a16:creationId xmlns:a16="http://schemas.microsoft.com/office/drawing/2014/main" id="{F727C013-FE31-4CF5-80DB-AB7EC4E56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120827</xdr:colOff>
      <xdr:row>181</xdr:row>
      <xdr:rowOff>89647</xdr:rowOff>
    </xdr:from>
    <xdr:to>
      <xdr:col>5</xdr:col>
      <xdr:colOff>206187</xdr:colOff>
      <xdr:row>196</xdr:row>
      <xdr:rowOff>21775</xdr:rowOff>
    </xdr:to>
    <xdr:graphicFrame macro="">
      <xdr:nvGraphicFramePr>
        <xdr:cNvPr id="199" name="グラフ 198">
          <a:extLst>
            <a:ext uri="{FF2B5EF4-FFF2-40B4-BE49-F238E27FC236}">
              <a16:creationId xmlns:a16="http://schemas.microsoft.com/office/drawing/2014/main" id="{9859DB2A-3499-4807-A02B-134556E139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573898</xdr:colOff>
      <xdr:row>169</xdr:row>
      <xdr:rowOff>38476</xdr:rowOff>
    </xdr:from>
    <xdr:to>
      <xdr:col>5</xdr:col>
      <xdr:colOff>154798</xdr:colOff>
      <xdr:row>170</xdr:row>
      <xdr:rowOff>185246</xdr:rowOff>
    </xdr:to>
    <xdr:sp macro="" textlink="">
      <xdr:nvSpPr>
        <xdr:cNvPr id="200" name="楕円 199">
          <a:extLst>
            <a:ext uri="{FF2B5EF4-FFF2-40B4-BE49-F238E27FC236}">
              <a16:creationId xmlns:a16="http://schemas.microsoft.com/office/drawing/2014/main" id="{369681BD-C447-4695-B970-37F3AA117087}"/>
            </a:ext>
          </a:extLst>
        </xdr:cNvPr>
        <xdr:cNvSpPr/>
      </xdr:nvSpPr>
      <xdr:spPr>
        <a:xfrm>
          <a:off x="2128378" y="40386376"/>
          <a:ext cx="419100" cy="337270"/>
        </a:xfrm>
        <a:prstGeom prst="ellipse">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251777</xdr:colOff>
      <xdr:row>174</xdr:row>
      <xdr:rowOff>56014</xdr:rowOff>
    </xdr:from>
    <xdr:to>
      <xdr:col>4</xdr:col>
      <xdr:colOff>663257</xdr:colOff>
      <xdr:row>175</xdr:row>
      <xdr:rowOff>14063</xdr:rowOff>
    </xdr:to>
    <xdr:sp macro="" textlink="">
      <xdr:nvSpPr>
        <xdr:cNvPr id="201" name="楕円 200">
          <a:extLst>
            <a:ext uri="{FF2B5EF4-FFF2-40B4-BE49-F238E27FC236}">
              <a16:creationId xmlns:a16="http://schemas.microsoft.com/office/drawing/2014/main" id="{F51CBA9B-071C-496C-81D0-73AA18268793}"/>
            </a:ext>
          </a:extLst>
        </xdr:cNvPr>
        <xdr:cNvSpPr/>
      </xdr:nvSpPr>
      <xdr:spPr>
        <a:xfrm>
          <a:off x="1808434" y="41944243"/>
          <a:ext cx="411480" cy="382591"/>
        </a:xfrm>
        <a:prstGeom prst="ellipse">
          <a:avLst/>
        </a:prstGeom>
        <a:no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107112</xdr:colOff>
      <xdr:row>190</xdr:row>
      <xdr:rowOff>107395</xdr:rowOff>
    </xdr:from>
    <xdr:to>
      <xdr:col>4</xdr:col>
      <xdr:colOff>739139</xdr:colOff>
      <xdr:row>191</xdr:row>
      <xdr:rowOff>175260</xdr:rowOff>
    </xdr:to>
    <xdr:sp macro="" textlink="">
      <xdr:nvSpPr>
        <xdr:cNvPr id="202" name="楕円 201">
          <a:extLst>
            <a:ext uri="{FF2B5EF4-FFF2-40B4-BE49-F238E27FC236}">
              <a16:creationId xmlns:a16="http://schemas.microsoft.com/office/drawing/2014/main" id="{881BDBC3-3740-420F-B48F-657CC7789B34}"/>
            </a:ext>
          </a:extLst>
        </xdr:cNvPr>
        <xdr:cNvSpPr/>
      </xdr:nvSpPr>
      <xdr:spPr>
        <a:xfrm>
          <a:off x="1661592" y="45164455"/>
          <a:ext cx="632027" cy="250745"/>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355792</xdr:colOff>
      <xdr:row>191</xdr:row>
      <xdr:rowOff>115897</xdr:rowOff>
    </xdr:from>
    <xdr:to>
      <xdr:col>4</xdr:col>
      <xdr:colOff>87337</xdr:colOff>
      <xdr:row>193</xdr:row>
      <xdr:rowOff>13481</xdr:rowOff>
    </xdr:to>
    <xdr:sp macro="" textlink="">
      <xdr:nvSpPr>
        <xdr:cNvPr id="203" name="楕円 202">
          <a:extLst>
            <a:ext uri="{FF2B5EF4-FFF2-40B4-BE49-F238E27FC236}">
              <a16:creationId xmlns:a16="http://schemas.microsoft.com/office/drawing/2014/main" id="{5F9AF9B1-04BB-4908-AED0-004BA783C2DB}"/>
            </a:ext>
          </a:extLst>
        </xdr:cNvPr>
        <xdr:cNvSpPr/>
      </xdr:nvSpPr>
      <xdr:spPr>
        <a:xfrm>
          <a:off x="1072072" y="45355837"/>
          <a:ext cx="569745" cy="263344"/>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85803</xdr:colOff>
      <xdr:row>160</xdr:row>
      <xdr:rowOff>54425</xdr:rowOff>
    </xdr:from>
    <xdr:to>
      <xdr:col>2</xdr:col>
      <xdr:colOff>638</xdr:colOff>
      <xdr:row>162</xdr:row>
      <xdr:rowOff>32654</xdr:rowOff>
    </xdr:to>
    <xdr:sp macro="" textlink="">
      <xdr:nvSpPr>
        <xdr:cNvPr id="206" name="四角形: 角を丸くする 205">
          <a:extLst>
            <a:ext uri="{FF2B5EF4-FFF2-40B4-BE49-F238E27FC236}">
              <a16:creationId xmlns:a16="http://schemas.microsoft.com/office/drawing/2014/main" id="{C43E03F6-D16D-4E53-BBE5-1A330AA88F8E}"/>
            </a:ext>
          </a:extLst>
        </xdr:cNvPr>
        <xdr:cNvSpPr/>
      </xdr:nvSpPr>
      <xdr:spPr>
        <a:xfrm>
          <a:off x="85803" y="10171440"/>
          <a:ext cx="377897" cy="306476"/>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rPr>
            <a:t>例</a:t>
          </a:r>
        </a:p>
      </xdr:txBody>
    </xdr:sp>
    <xdr:clientData/>
  </xdr:twoCellAnchor>
  <xdr:twoCellAnchor>
    <xdr:from>
      <xdr:col>5</xdr:col>
      <xdr:colOff>286871</xdr:colOff>
      <xdr:row>168</xdr:row>
      <xdr:rowOff>64681</xdr:rowOff>
    </xdr:from>
    <xdr:to>
      <xdr:col>6</xdr:col>
      <xdr:colOff>188899</xdr:colOff>
      <xdr:row>168</xdr:row>
      <xdr:rowOff>352193</xdr:rowOff>
    </xdr:to>
    <xdr:sp macro="" textlink="">
      <xdr:nvSpPr>
        <xdr:cNvPr id="207" name="正方形/長方形 206">
          <a:extLst>
            <a:ext uri="{FF2B5EF4-FFF2-40B4-BE49-F238E27FC236}">
              <a16:creationId xmlns:a16="http://schemas.microsoft.com/office/drawing/2014/main" id="{FBC8D578-A485-4C39-A5E1-9E9AC51CE5D3}"/>
            </a:ext>
          </a:extLst>
        </xdr:cNvPr>
        <xdr:cNvSpPr/>
      </xdr:nvSpPr>
      <xdr:spPr>
        <a:xfrm>
          <a:off x="2689412" y="39733505"/>
          <a:ext cx="323369" cy="287512"/>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２</a:t>
          </a:r>
        </a:p>
      </xdr:txBody>
    </xdr:sp>
    <xdr:clientData/>
  </xdr:twoCellAnchor>
  <xdr:twoCellAnchor>
    <xdr:from>
      <xdr:col>5</xdr:col>
      <xdr:colOff>297753</xdr:colOff>
      <xdr:row>174</xdr:row>
      <xdr:rowOff>65462</xdr:rowOff>
    </xdr:from>
    <xdr:to>
      <xdr:col>6</xdr:col>
      <xdr:colOff>199781</xdr:colOff>
      <xdr:row>174</xdr:row>
      <xdr:rowOff>357969</xdr:rowOff>
    </xdr:to>
    <xdr:sp macro="" textlink="">
      <xdr:nvSpPr>
        <xdr:cNvPr id="208" name="正方形/長方形 207">
          <a:extLst>
            <a:ext uri="{FF2B5EF4-FFF2-40B4-BE49-F238E27FC236}">
              <a16:creationId xmlns:a16="http://schemas.microsoft.com/office/drawing/2014/main" id="{9DD73353-96EA-4714-BF7E-62FE9BA73A8F}"/>
            </a:ext>
          </a:extLst>
        </xdr:cNvPr>
        <xdr:cNvSpPr/>
      </xdr:nvSpPr>
      <xdr:spPr>
        <a:xfrm>
          <a:off x="2700294" y="41078991"/>
          <a:ext cx="323369" cy="292507"/>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３</a:t>
          </a:r>
        </a:p>
      </xdr:txBody>
    </xdr:sp>
    <xdr:clientData/>
  </xdr:twoCellAnchor>
  <xdr:twoCellAnchor>
    <xdr:from>
      <xdr:col>5</xdr:col>
      <xdr:colOff>311903</xdr:colOff>
      <xdr:row>181</xdr:row>
      <xdr:rowOff>82035</xdr:rowOff>
    </xdr:from>
    <xdr:to>
      <xdr:col>6</xdr:col>
      <xdr:colOff>221551</xdr:colOff>
      <xdr:row>181</xdr:row>
      <xdr:rowOff>375886</xdr:rowOff>
    </xdr:to>
    <xdr:sp macro="" textlink="">
      <xdr:nvSpPr>
        <xdr:cNvPr id="209" name="正方形/長方形 208">
          <a:extLst>
            <a:ext uri="{FF2B5EF4-FFF2-40B4-BE49-F238E27FC236}">
              <a16:creationId xmlns:a16="http://schemas.microsoft.com/office/drawing/2014/main" id="{EE9A6D10-9657-4C81-8A08-37C43E7BB3DD}"/>
            </a:ext>
          </a:extLst>
        </xdr:cNvPr>
        <xdr:cNvSpPr/>
      </xdr:nvSpPr>
      <xdr:spPr>
        <a:xfrm>
          <a:off x="2714444" y="42467164"/>
          <a:ext cx="330989" cy="29385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4</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5</xdr:col>
      <xdr:colOff>304855</xdr:colOff>
      <xdr:row>187</xdr:row>
      <xdr:rowOff>63589</xdr:rowOff>
    </xdr:from>
    <xdr:to>
      <xdr:col>6</xdr:col>
      <xdr:colOff>214503</xdr:colOff>
      <xdr:row>187</xdr:row>
      <xdr:rowOff>363715</xdr:rowOff>
    </xdr:to>
    <xdr:sp macro="" textlink="">
      <xdr:nvSpPr>
        <xdr:cNvPr id="210" name="正方形/長方形 209">
          <a:extLst>
            <a:ext uri="{FF2B5EF4-FFF2-40B4-BE49-F238E27FC236}">
              <a16:creationId xmlns:a16="http://schemas.microsoft.com/office/drawing/2014/main" id="{1CC89478-63B3-4D54-866F-A991F9A4E1C5}"/>
            </a:ext>
          </a:extLst>
        </xdr:cNvPr>
        <xdr:cNvSpPr/>
      </xdr:nvSpPr>
      <xdr:spPr>
        <a:xfrm>
          <a:off x="2707396" y="43649989"/>
          <a:ext cx="330989" cy="300126"/>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５</a:t>
          </a:r>
        </a:p>
      </xdr:txBody>
    </xdr:sp>
    <xdr:clientData/>
  </xdr:twoCellAnchor>
  <xdr:twoCellAnchor>
    <xdr:from>
      <xdr:col>1</xdr:col>
      <xdr:colOff>84746</xdr:colOff>
      <xdr:row>189</xdr:row>
      <xdr:rowOff>11962</xdr:rowOff>
    </xdr:from>
    <xdr:to>
      <xdr:col>3</xdr:col>
      <xdr:colOff>83819</xdr:colOff>
      <xdr:row>190</xdr:row>
      <xdr:rowOff>92026</xdr:rowOff>
    </xdr:to>
    <xdr:sp macro="" textlink="">
      <xdr:nvSpPr>
        <xdr:cNvPr id="211" name="楕円 210">
          <a:extLst>
            <a:ext uri="{FF2B5EF4-FFF2-40B4-BE49-F238E27FC236}">
              <a16:creationId xmlns:a16="http://schemas.microsoft.com/office/drawing/2014/main" id="{FF000877-9828-4CE3-A22E-3829AF6014EE}"/>
            </a:ext>
          </a:extLst>
        </xdr:cNvPr>
        <xdr:cNvSpPr/>
      </xdr:nvSpPr>
      <xdr:spPr>
        <a:xfrm>
          <a:off x="298106" y="44886142"/>
          <a:ext cx="501993" cy="262944"/>
        </a:xfrm>
        <a:prstGeom prst="ellipse">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238943</xdr:colOff>
      <xdr:row>158</xdr:row>
      <xdr:rowOff>219146</xdr:rowOff>
    </xdr:from>
    <xdr:ext cx="2519624" cy="1028873"/>
    <xdr:pic>
      <xdr:nvPicPr>
        <xdr:cNvPr id="212" name="図 211">
          <a:extLst>
            <a:ext uri="{FF2B5EF4-FFF2-40B4-BE49-F238E27FC236}">
              <a16:creationId xmlns:a16="http://schemas.microsoft.com/office/drawing/2014/main" id="{28955AFC-8B26-445F-898A-69D8A0DA6E3B}"/>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3482886" y="38155860"/>
          <a:ext cx="2519624" cy="1028873"/>
        </a:xfrm>
        <a:prstGeom prst="rect">
          <a:avLst/>
        </a:prstGeom>
      </xdr:spPr>
    </xdr:pic>
    <xdr:clientData/>
  </xdr:oneCellAnchor>
  <xdr:twoCellAnchor>
    <xdr:from>
      <xdr:col>5</xdr:col>
      <xdr:colOff>286871</xdr:colOff>
      <xdr:row>164</xdr:row>
      <xdr:rowOff>46164</xdr:rowOff>
    </xdr:from>
    <xdr:to>
      <xdr:col>6</xdr:col>
      <xdr:colOff>188899</xdr:colOff>
      <xdr:row>164</xdr:row>
      <xdr:rowOff>341295</xdr:rowOff>
    </xdr:to>
    <xdr:sp macro="" textlink="">
      <xdr:nvSpPr>
        <xdr:cNvPr id="213" name="正方形/長方形 212">
          <a:extLst>
            <a:ext uri="{FF2B5EF4-FFF2-40B4-BE49-F238E27FC236}">
              <a16:creationId xmlns:a16="http://schemas.microsoft.com/office/drawing/2014/main" id="{F43502FA-6BF8-42CC-91A8-2CF86DF0F8E1}"/>
            </a:ext>
          </a:extLst>
        </xdr:cNvPr>
        <xdr:cNvSpPr/>
      </xdr:nvSpPr>
      <xdr:spPr>
        <a:xfrm>
          <a:off x="2689412" y="38979882"/>
          <a:ext cx="323369" cy="295131"/>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latin typeface="Meiryo UI" panose="020B0604030504040204" pitchFamily="50" charset="-128"/>
              <a:ea typeface="Meiryo UI" panose="020B0604030504040204" pitchFamily="50" charset="-128"/>
            </a:rPr>
            <a:t>1</a:t>
          </a:r>
          <a:endParaRPr kumimoji="1" lang="ja-JP" altLang="en-US" sz="1100" b="1">
            <a:latin typeface="Meiryo UI" panose="020B0604030504040204" pitchFamily="50" charset="-128"/>
            <a:ea typeface="Meiryo UI" panose="020B0604030504040204" pitchFamily="50" charset="-128"/>
          </a:endParaRPr>
        </a:p>
      </xdr:txBody>
    </xdr:sp>
    <xdr:clientData/>
  </xdr:twoCellAnchor>
  <xdr:twoCellAnchor>
    <xdr:from>
      <xdr:col>0</xdr:col>
      <xdr:colOff>205740</xdr:colOff>
      <xdr:row>45</xdr:row>
      <xdr:rowOff>281940</xdr:rowOff>
    </xdr:from>
    <xdr:to>
      <xdr:col>1</xdr:col>
      <xdr:colOff>137160</xdr:colOff>
      <xdr:row>48</xdr:row>
      <xdr:rowOff>15240</xdr:rowOff>
    </xdr:to>
    <xdr:sp macro="" textlink="">
      <xdr:nvSpPr>
        <xdr:cNvPr id="8" name="正方形/長方形 7">
          <a:extLst>
            <a:ext uri="{FF2B5EF4-FFF2-40B4-BE49-F238E27FC236}">
              <a16:creationId xmlns:a16="http://schemas.microsoft.com/office/drawing/2014/main" id="{D98424FF-497A-4C70-8B44-8294561757F4}"/>
            </a:ext>
          </a:extLst>
        </xdr:cNvPr>
        <xdr:cNvSpPr/>
      </xdr:nvSpPr>
      <xdr:spPr>
        <a:xfrm>
          <a:off x="205740" y="10012680"/>
          <a:ext cx="144780" cy="350520"/>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38098</xdr:colOff>
      <xdr:row>52</xdr:row>
      <xdr:rowOff>16330</xdr:rowOff>
    </xdr:from>
    <xdr:to>
      <xdr:col>2</xdr:col>
      <xdr:colOff>206827</xdr:colOff>
      <xdr:row>52</xdr:row>
      <xdr:rowOff>217716</xdr:rowOff>
    </xdr:to>
    <xdr:sp macro="" textlink="">
      <xdr:nvSpPr>
        <xdr:cNvPr id="9" name="二等辺三角形 8">
          <a:extLst>
            <a:ext uri="{FF2B5EF4-FFF2-40B4-BE49-F238E27FC236}">
              <a16:creationId xmlns:a16="http://schemas.microsoft.com/office/drawing/2014/main" id="{BD607E7B-79BA-4B14-8764-85565A3631E5}"/>
            </a:ext>
          </a:extLst>
        </xdr:cNvPr>
        <xdr:cNvSpPr/>
      </xdr:nvSpPr>
      <xdr:spPr>
        <a:xfrm rot="5400000">
          <a:off x="489856" y="11190515"/>
          <a:ext cx="201386" cy="16872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38094</xdr:colOff>
      <xdr:row>54</xdr:row>
      <xdr:rowOff>16338</xdr:rowOff>
    </xdr:from>
    <xdr:to>
      <xdr:col>2</xdr:col>
      <xdr:colOff>206823</xdr:colOff>
      <xdr:row>54</xdr:row>
      <xdr:rowOff>217724</xdr:rowOff>
    </xdr:to>
    <xdr:sp macro="" textlink="">
      <xdr:nvSpPr>
        <xdr:cNvPr id="225" name="二等辺三角形 224">
          <a:extLst>
            <a:ext uri="{FF2B5EF4-FFF2-40B4-BE49-F238E27FC236}">
              <a16:creationId xmlns:a16="http://schemas.microsoft.com/office/drawing/2014/main" id="{69F1E728-1221-4E4B-A09A-65E23994D934}"/>
            </a:ext>
          </a:extLst>
        </xdr:cNvPr>
        <xdr:cNvSpPr/>
      </xdr:nvSpPr>
      <xdr:spPr>
        <a:xfrm rot="5400000">
          <a:off x="489852" y="11647723"/>
          <a:ext cx="201386" cy="16872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38090</xdr:colOff>
      <xdr:row>56</xdr:row>
      <xdr:rowOff>16346</xdr:rowOff>
    </xdr:from>
    <xdr:to>
      <xdr:col>2</xdr:col>
      <xdr:colOff>206819</xdr:colOff>
      <xdr:row>56</xdr:row>
      <xdr:rowOff>217732</xdr:rowOff>
    </xdr:to>
    <xdr:sp macro="" textlink="">
      <xdr:nvSpPr>
        <xdr:cNvPr id="226" name="二等辺三角形 225">
          <a:extLst>
            <a:ext uri="{FF2B5EF4-FFF2-40B4-BE49-F238E27FC236}">
              <a16:creationId xmlns:a16="http://schemas.microsoft.com/office/drawing/2014/main" id="{B95583A2-B86E-49BB-8792-803907402E32}"/>
            </a:ext>
          </a:extLst>
        </xdr:cNvPr>
        <xdr:cNvSpPr/>
      </xdr:nvSpPr>
      <xdr:spPr>
        <a:xfrm rot="5400000">
          <a:off x="489848" y="12104931"/>
          <a:ext cx="201386" cy="16872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38088</xdr:colOff>
      <xdr:row>62</xdr:row>
      <xdr:rowOff>27230</xdr:rowOff>
    </xdr:from>
    <xdr:to>
      <xdr:col>2</xdr:col>
      <xdr:colOff>206817</xdr:colOff>
      <xdr:row>63</xdr:row>
      <xdr:rowOff>16</xdr:rowOff>
    </xdr:to>
    <xdr:sp macro="" textlink="">
      <xdr:nvSpPr>
        <xdr:cNvPr id="227" name="二等辺三角形 226">
          <a:extLst>
            <a:ext uri="{FF2B5EF4-FFF2-40B4-BE49-F238E27FC236}">
              <a16:creationId xmlns:a16="http://schemas.microsoft.com/office/drawing/2014/main" id="{3F3E9CA2-67CB-45C6-A4D9-42E2EBF4CD21}"/>
            </a:ext>
          </a:extLst>
        </xdr:cNvPr>
        <xdr:cNvSpPr/>
      </xdr:nvSpPr>
      <xdr:spPr>
        <a:xfrm rot="5400000">
          <a:off x="489846" y="13400329"/>
          <a:ext cx="201386" cy="16872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38086</xdr:colOff>
      <xdr:row>68</xdr:row>
      <xdr:rowOff>27235</xdr:rowOff>
    </xdr:from>
    <xdr:to>
      <xdr:col>2</xdr:col>
      <xdr:colOff>206815</xdr:colOff>
      <xdr:row>68</xdr:row>
      <xdr:rowOff>228621</xdr:rowOff>
    </xdr:to>
    <xdr:sp macro="" textlink="">
      <xdr:nvSpPr>
        <xdr:cNvPr id="228" name="二等辺三角形 227">
          <a:extLst>
            <a:ext uri="{FF2B5EF4-FFF2-40B4-BE49-F238E27FC236}">
              <a16:creationId xmlns:a16="http://schemas.microsoft.com/office/drawing/2014/main" id="{9E263DDA-676E-471A-910E-1BEB74F06BA0}"/>
            </a:ext>
          </a:extLst>
        </xdr:cNvPr>
        <xdr:cNvSpPr/>
      </xdr:nvSpPr>
      <xdr:spPr>
        <a:xfrm rot="5400000">
          <a:off x="489844" y="14673963"/>
          <a:ext cx="201386" cy="168729"/>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160020</xdr:colOff>
      <xdr:row>430</xdr:row>
      <xdr:rowOff>68580</xdr:rowOff>
    </xdr:from>
    <xdr:to>
      <xdr:col>10</xdr:col>
      <xdr:colOff>556260</xdr:colOff>
      <xdr:row>441</xdr:row>
      <xdr:rowOff>47485</xdr:rowOff>
    </xdr:to>
    <xdr:pic>
      <xdr:nvPicPr>
        <xdr:cNvPr id="10" name="図 9">
          <a:extLst>
            <a:ext uri="{FF2B5EF4-FFF2-40B4-BE49-F238E27FC236}">
              <a16:creationId xmlns:a16="http://schemas.microsoft.com/office/drawing/2014/main" id="{3D32E8BD-4CA5-48C9-B2A5-355C6F87B2D3}"/>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160020" y="109026960"/>
          <a:ext cx="5829300" cy="17315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624416</xdr:colOff>
      <xdr:row>4</xdr:row>
      <xdr:rowOff>0</xdr:rowOff>
    </xdr:from>
    <xdr:to>
      <xdr:col>16</xdr:col>
      <xdr:colOff>423333</xdr:colOff>
      <xdr:row>12</xdr:row>
      <xdr:rowOff>21167</xdr:rowOff>
    </xdr:to>
    <xdr:sp macro="" textlink="">
      <xdr:nvSpPr>
        <xdr:cNvPr id="2" name="角丸四角形 1"/>
        <xdr:cNvSpPr/>
      </xdr:nvSpPr>
      <xdr:spPr>
        <a:xfrm>
          <a:off x="8254999" y="973667"/>
          <a:ext cx="6434667" cy="1968500"/>
        </a:xfrm>
        <a:prstGeom prst="roundRect">
          <a:avLst>
            <a:gd name="adj" fmla="val 12147"/>
          </a:avLst>
        </a:prstGeom>
        <a:noFill/>
        <a:ln w="38100">
          <a:solidFill>
            <a:srgbClr val="F2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71437</xdr:colOff>
      <xdr:row>32</xdr:row>
      <xdr:rowOff>23811</xdr:rowOff>
    </xdr:to>
    <xdr:sp macro="" textlink="">
      <xdr:nvSpPr>
        <xdr:cNvPr id="2" name="正方形/長方形 1"/>
        <xdr:cNvSpPr/>
      </xdr:nvSpPr>
      <xdr:spPr>
        <a:xfrm>
          <a:off x="0" y="0"/>
          <a:ext cx="9358312" cy="1045368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43</xdr:col>
      <xdr:colOff>47625</xdr:colOff>
      <xdr:row>28</xdr:row>
      <xdr:rowOff>238124</xdr:rowOff>
    </xdr:to>
    <xdr:sp macro="" textlink="">
      <xdr:nvSpPr>
        <xdr:cNvPr id="2" name="正方形/長方形 1"/>
        <xdr:cNvSpPr/>
      </xdr:nvSpPr>
      <xdr:spPr>
        <a:xfrm>
          <a:off x="0" y="0"/>
          <a:ext cx="28717875" cy="746521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Z449"/>
  <sheetViews>
    <sheetView tabSelected="1" view="pageBreakPreview" zoomScale="80" zoomScaleNormal="100" zoomScaleSheetLayoutView="80" workbookViewId="0">
      <selection activeCell="O11" sqref="O11"/>
    </sheetView>
  </sheetViews>
  <sheetFormatPr defaultColWidth="8.75" defaultRowHeight="15.75"/>
  <cols>
    <col min="1" max="1" width="2.75" style="1" customWidth="1"/>
    <col min="2" max="3" width="3.25" style="1" customWidth="1"/>
    <col min="4" max="5" width="10.75" style="1" customWidth="1"/>
    <col min="6" max="7" width="5.375" style="1" customWidth="1"/>
    <col min="8" max="8" width="10.75" style="1" customWidth="1"/>
    <col min="9" max="10" width="8.75" style="1"/>
    <col min="11" max="11" width="8.25" style="1" customWidth="1"/>
    <col min="12" max="12" width="2.25" style="1" customWidth="1"/>
    <col min="13" max="13" width="8.75" style="1"/>
    <col min="14" max="14" width="14.25" style="1" bestFit="1" customWidth="1"/>
    <col min="15" max="16384" width="8.75" style="1"/>
  </cols>
  <sheetData>
    <row r="4" spans="4:4" ht="15" customHeight="1">
      <c r="D4" s="26"/>
    </row>
    <row r="33" spans="1:14" ht="42" customHeight="1">
      <c r="A33" s="4"/>
    </row>
    <row r="34" spans="1:14">
      <c r="B34" s="4" t="s">
        <v>159</v>
      </c>
      <c r="C34" s="4"/>
      <c r="D34" s="4"/>
      <c r="E34" s="106" t="str">
        <f>貴社データ!B6</f>
        <v/>
      </c>
      <c r="F34" s="4"/>
      <c r="G34" s="4"/>
      <c r="H34" s="4"/>
      <c r="I34" s="4"/>
      <c r="J34" s="4"/>
      <c r="K34" s="4"/>
      <c r="L34" s="4"/>
    </row>
    <row r="35" spans="1:14">
      <c r="B35" s="4" t="s">
        <v>160</v>
      </c>
      <c r="C35" s="4"/>
      <c r="D35" s="4"/>
      <c r="E35" s="4" t="str">
        <f>貴社データ!B7</f>
        <v/>
      </c>
      <c r="F35" s="4"/>
      <c r="G35" s="4"/>
      <c r="H35" s="4"/>
      <c r="I35" s="4"/>
      <c r="J35" s="4"/>
      <c r="K35" s="4"/>
      <c r="L35" s="4"/>
    </row>
    <row r="36" spans="1:14">
      <c r="B36" s="4" t="s">
        <v>161</v>
      </c>
      <c r="C36" s="4"/>
      <c r="D36" s="4"/>
      <c r="E36" s="4" t="str">
        <f>貴社データ!B8</f>
        <v/>
      </c>
      <c r="F36" s="4"/>
      <c r="G36" s="4"/>
      <c r="H36" s="31"/>
      <c r="I36" s="4"/>
      <c r="J36" s="32"/>
      <c r="K36" s="32"/>
      <c r="L36" s="4"/>
    </row>
    <row r="37" spans="1:14" ht="16.899999999999999" customHeight="1">
      <c r="A37" s="4"/>
      <c r="B37" s="4"/>
      <c r="C37" s="4"/>
      <c r="D37" s="4"/>
      <c r="E37" s="4"/>
      <c r="F37" s="4"/>
      <c r="G37" s="4"/>
      <c r="H37" s="4"/>
      <c r="I37" s="4"/>
      <c r="J37" s="4"/>
      <c r="K37" s="4"/>
      <c r="L37" s="4"/>
    </row>
    <row r="38" spans="1:14">
      <c r="L38" s="78" t="e">
        <f ca="1">_xlfn.CONCAT(TEXT(入力用!F1,"ggge年m月"),"現在の情報をもとに作成しています。")</f>
        <v>#NAME?</v>
      </c>
      <c r="N38" s="77"/>
    </row>
    <row r="39" spans="1:14" ht="9" customHeight="1">
      <c r="A39" s="4"/>
      <c r="E39" s="299" t="str">
        <f>IF(貴社データ!E2=0,"　被保険者数が10人未満のため表示できません",IF(OR(貴社データ!E3=0,貴社データ!F3=0,貴社データ!G3=0),"　健診データ等が10人未満のため表示できない項目があります",""))</f>
        <v/>
      </c>
      <c r="F39" s="299"/>
      <c r="G39" s="299"/>
      <c r="H39" s="299"/>
      <c r="I39" s="299"/>
      <c r="J39" s="299"/>
      <c r="K39" s="299"/>
      <c r="L39" s="299"/>
      <c r="M39" s="4"/>
    </row>
    <row r="40" spans="1:14" ht="18.600000000000001" customHeight="1">
      <c r="A40" s="30" t="s">
        <v>162</v>
      </c>
      <c r="B40" s="30"/>
      <c r="C40" s="30"/>
      <c r="D40" s="4"/>
      <c r="E40" s="299"/>
      <c r="F40" s="299"/>
      <c r="G40" s="299"/>
      <c r="H40" s="299"/>
      <c r="I40" s="299"/>
      <c r="J40" s="299"/>
      <c r="K40" s="299"/>
      <c r="L40" s="299"/>
    </row>
    <row r="41" spans="1:14" ht="46.15" customHeight="1">
      <c r="A41" s="273" t="s">
        <v>456</v>
      </c>
      <c r="B41" s="273"/>
      <c r="C41" s="273"/>
      <c r="D41" s="273"/>
      <c r="E41" s="273"/>
      <c r="F41" s="273"/>
      <c r="G41" s="273"/>
      <c r="H41" s="273"/>
      <c r="I41" s="273"/>
      <c r="J41" s="273"/>
      <c r="K41" s="273"/>
      <c r="L41" s="4"/>
    </row>
    <row r="42" spans="1:14" ht="5.45" customHeight="1">
      <c r="A42" s="273"/>
      <c r="B42" s="273"/>
      <c r="C42" s="273"/>
      <c r="D42" s="273"/>
      <c r="E42" s="273"/>
      <c r="F42" s="273"/>
      <c r="G42" s="273"/>
      <c r="H42" s="273"/>
      <c r="I42" s="273"/>
      <c r="J42" s="273"/>
      <c r="K42" s="273"/>
      <c r="L42" s="4"/>
    </row>
    <row r="43" spans="1:14" ht="34.9" customHeight="1">
      <c r="A43" s="273"/>
      <c r="B43" s="273"/>
      <c r="C43" s="273"/>
      <c r="D43" s="273"/>
      <c r="E43" s="273"/>
      <c r="F43" s="273"/>
      <c r="G43" s="273"/>
      <c r="H43" s="273"/>
      <c r="I43" s="273"/>
      <c r="J43" s="273"/>
      <c r="K43" s="273"/>
      <c r="L43" s="4"/>
    </row>
    <row r="44" spans="1:14" ht="28.9" customHeight="1">
      <c r="I44" s="186"/>
      <c r="J44" s="186"/>
      <c r="K44" s="186"/>
    </row>
    <row r="45" spans="1:14" ht="24">
      <c r="A45" s="83"/>
      <c r="B45" s="83"/>
      <c r="D45" s="83"/>
      <c r="E45" s="83"/>
      <c r="F45" s="83"/>
      <c r="G45" s="83"/>
      <c r="H45" s="83"/>
      <c r="I45" s="83"/>
      <c r="J45" s="83"/>
      <c r="K45" s="83"/>
      <c r="L45" s="83"/>
    </row>
    <row r="46" spans="1:14" ht="22.9" customHeight="1">
      <c r="A46" s="82"/>
      <c r="B46" s="82"/>
      <c r="C46" s="82"/>
      <c r="D46" s="82"/>
      <c r="E46" s="82"/>
      <c r="F46" s="82"/>
      <c r="G46" s="82"/>
      <c r="H46" s="82"/>
      <c r="I46" s="82"/>
      <c r="J46" s="82"/>
      <c r="K46" s="82"/>
      <c r="L46" s="82"/>
    </row>
    <row r="47" spans="1:14" ht="8.4499999999999993" customHeight="1">
      <c r="A47" s="16"/>
      <c r="B47" s="16"/>
      <c r="C47" s="16"/>
      <c r="L47" s="16"/>
    </row>
    <row r="48" spans="1:14" ht="17.45" customHeight="1">
      <c r="A48" s="60"/>
      <c r="B48" s="60"/>
      <c r="C48" s="83" t="s">
        <v>220</v>
      </c>
      <c r="L48" s="60"/>
    </row>
    <row r="49" spans="1:26" ht="7.15" customHeight="1">
      <c r="A49" s="16"/>
      <c r="B49" s="16"/>
      <c r="C49" s="16"/>
      <c r="D49" s="16"/>
      <c r="E49" s="16"/>
      <c r="F49" s="16"/>
      <c r="G49" s="16"/>
      <c r="H49" s="16"/>
      <c r="I49" s="16"/>
      <c r="J49" s="16"/>
      <c r="K49" s="16"/>
      <c r="L49" s="16"/>
    </row>
    <row r="50" spans="1:26" ht="4.9000000000000004" customHeight="1">
      <c r="A50" s="16"/>
      <c r="B50" s="16"/>
      <c r="C50" s="16"/>
      <c r="D50" s="16"/>
      <c r="E50" s="16"/>
      <c r="F50" s="16"/>
      <c r="G50" s="16"/>
      <c r="H50" s="16"/>
      <c r="I50" s="16"/>
      <c r="J50" s="16"/>
      <c r="K50" s="16"/>
      <c r="L50" s="16"/>
    </row>
    <row r="51" spans="1:26" ht="18.600000000000001" customHeight="1">
      <c r="A51" s="16"/>
      <c r="B51" s="16"/>
      <c r="C51" s="16"/>
      <c r="D51" s="16"/>
      <c r="E51" s="16"/>
      <c r="F51" s="16"/>
      <c r="G51" s="80"/>
      <c r="H51" s="16"/>
      <c r="I51" s="16"/>
      <c r="J51" s="16"/>
      <c r="K51" s="16"/>
      <c r="L51" s="16"/>
    </row>
    <row r="52" spans="1:26">
      <c r="A52" s="16"/>
      <c r="B52" s="16"/>
      <c r="C52" s="16"/>
      <c r="D52" s="16"/>
      <c r="E52" s="16"/>
      <c r="F52" s="16"/>
      <c r="G52" s="81"/>
      <c r="H52" s="16"/>
      <c r="I52" s="16"/>
      <c r="J52" s="16"/>
      <c r="K52" s="16"/>
      <c r="L52" s="16"/>
    </row>
    <row r="53" spans="1:26" ht="18" customHeight="1">
      <c r="A53" s="16"/>
      <c r="B53" s="16"/>
      <c r="C53" s="16"/>
      <c r="D53" s="94" t="s">
        <v>236</v>
      </c>
      <c r="E53" s="94"/>
      <c r="F53" s="94"/>
      <c r="G53" s="94"/>
      <c r="H53" s="94"/>
      <c r="I53" s="94"/>
      <c r="J53" s="94"/>
      <c r="K53" s="85">
        <v>2</v>
      </c>
      <c r="L53" s="16"/>
      <c r="O53" s="24"/>
      <c r="P53" s="24"/>
      <c r="Q53" s="24"/>
      <c r="R53" s="24"/>
      <c r="S53" s="24"/>
      <c r="T53" s="24"/>
      <c r="U53" s="24"/>
      <c r="V53" s="24"/>
      <c r="W53" s="24"/>
      <c r="X53" s="24"/>
      <c r="Y53" s="24"/>
      <c r="Z53" s="24"/>
    </row>
    <row r="54" spans="1:26" ht="18" customHeight="1">
      <c r="A54" s="16"/>
      <c r="B54" s="16"/>
      <c r="C54" s="16"/>
      <c r="D54" s="16"/>
      <c r="E54" s="16"/>
      <c r="F54" s="16"/>
      <c r="G54" s="81"/>
      <c r="H54" s="16"/>
      <c r="I54" s="16"/>
      <c r="J54" s="16"/>
      <c r="K54" s="16"/>
      <c r="L54" s="16"/>
    </row>
    <row r="55" spans="1:26" ht="18" customHeight="1">
      <c r="A55" s="16"/>
      <c r="B55" s="16"/>
      <c r="C55" s="16"/>
      <c r="D55" s="94" t="s">
        <v>235</v>
      </c>
      <c r="E55" s="94"/>
      <c r="F55" s="94"/>
      <c r="G55" s="94"/>
      <c r="H55" s="94"/>
      <c r="I55" s="94"/>
      <c r="J55" s="94"/>
      <c r="K55" s="85">
        <v>2</v>
      </c>
      <c r="L55" s="16"/>
    </row>
    <row r="56" spans="1:26" ht="18" customHeight="1">
      <c r="A56" s="16"/>
      <c r="B56" s="16"/>
      <c r="C56" s="16"/>
      <c r="D56" s="94"/>
      <c r="E56" s="94"/>
      <c r="F56" s="94"/>
      <c r="G56" s="94"/>
      <c r="H56" s="94"/>
      <c r="I56" s="94"/>
      <c r="J56" s="94"/>
      <c r="K56" s="16"/>
      <c r="L56" s="16"/>
    </row>
    <row r="57" spans="1:26" ht="19.5">
      <c r="A57" s="16"/>
      <c r="B57" s="16"/>
      <c r="C57" s="16"/>
      <c r="D57" s="85" t="s">
        <v>234</v>
      </c>
      <c r="E57" s="85"/>
      <c r="F57" s="85"/>
      <c r="G57" s="85"/>
      <c r="H57" s="85"/>
      <c r="I57" s="85"/>
      <c r="J57" s="85"/>
      <c r="K57" s="85">
        <v>4</v>
      </c>
      <c r="L57" s="16"/>
    </row>
    <row r="58" spans="1:26" ht="10.15" customHeight="1">
      <c r="A58" s="16"/>
      <c r="B58" s="16"/>
      <c r="C58" s="16"/>
      <c r="D58" s="85"/>
      <c r="E58" s="85"/>
      <c r="F58" s="85"/>
      <c r="G58" s="85"/>
      <c r="H58" s="85"/>
      <c r="I58" s="85"/>
      <c r="J58" s="85"/>
      <c r="K58" s="85"/>
      <c r="L58" s="16"/>
      <c r="O58" s="24"/>
      <c r="P58" s="24"/>
      <c r="Q58" s="24"/>
      <c r="R58" s="24"/>
      <c r="S58" s="24"/>
    </row>
    <row r="59" spans="1:26" ht="18" customHeight="1">
      <c r="A59" s="16"/>
      <c r="B59" s="16"/>
      <c r="C59" s="16"/>
      <c r="D59" s="1" t="s">
        <v>224</v>
      </c>
      <c r="L59" s="16"/>
      <c r="O59" s="25"/>
      <c r="P59" s="25"/>
      <c r="Q59" s="25"/>
      <c r="R59" s="25"/>
      <c r="S59" s="25"/>
    </row>
    <row r="60" spans="1:26" ht="18" customHeight="1">
      <c r="A60" s="16"/>
      <c r="B60" s="16"/>
      <c r="C60" s="16"/>
      <c r="D60" s="16" t="s">
        <v>225</v>
      </c>
      <c r="E60" s="16"/>
      <c r="F60" s="16"/>
      <c r="G60" s="81"/>
      <c r="H60" s="16"/>
      <c r="I60" s="16"/>
      <c r="J60" s="16"/>
      <c r="K60" s="16"/>
      <c r="L60" s="16"/>
      <c r="O60" s="25"/>
      <c r="P60" s="25"/>
      <c r="Q60" s="25"/>
      <c r="R60" s="25"/>
      <c r="S60" s="25"/>
    </row>
    <row r="61" spans="1:26" ht="18" customHeight="1">
      <c r="A61" s="16"/>
      <c r="B61" s="16"/>
      <c r="C61" s="16"/>
      <c r="D61" s="16" t="s">
        <v>226</v>
      </c>
      <c r="E61" s="16"/>
      <c r="F61" s="16"/>
      <c r="G61" s="81"/>
      <c r="H61" s="16"/>
      <c r="I61" s="16"/>
      <c r="J61" s="16"/>
      <c r="K61" s="16"/>
      <c r="L61" s="16"/>
    </row>
    <row r="62" spans="1:26" ht="18" customHeight="1">
      <c r="A62" s="16"/>
      <c r="B62" s="16"/>
      <c r="C62" s="16"/>
      <c r="E62" s="16"/>
      <c r="F62" s="16"/>
      <c r="G62" s="81"/>
      <c r="H62" s="16"/>
      <c r="I62" s="16"/>
      <c r="J62" s="16"/>
      <c r="K62" s="16"/>
      <c r="L62" s="16"/>
    </row>
    <row r="63" spans="1:26" ht="18" customHeight="1">
      <c r="A63" s="16"/>
      <c r="B63" s="16"/>
      <c r="C63" s="16"/>
      <c r="D63" s="84" t="s">
        <v>228</v>
      </c>
      <c r="E63" s="16"/>
      <c r="F63" s="16"/>
      <c r="G63" s="81"/>
      <c r="H63" s="16"/>
      <c r="I63" s="16"/>
      <c r="J63" s="16"/>
      <c r="K63" s="85">
        <v>5</v>
      </c>
      <c r="L63" s="16"/>
    </row>
    <row r="64" spans="1:26" ht="9.6" customHeight="1">
      <c r="A64" s="16"/>
      <c r="B64" s="16"/>
      <c r="C64" s="16"/>
      <c r="D64" s="84"/>
      <c r="E64" s="16"/>
      <c r="F64" s="16"/>
      <c r="G64" s="81"/>
      <c r="H64" s="16"/>
      <c r="I64" s="16"/>
      <c r="J64" s="16"/>
      <c r="K64" s="16"/>
      <c r="L64" s="16"/>
    </row>
    <row r="65" spans="1:12" ht="18" customHeight="1">
      <c r="A65" s="16"/>
      <c r="B65" s="16"/>
      <c r="C65" s="16"/>
      <c r="D65" s="1" t="s">
        <v>221</v>
      </c>
      <c r="E65" s="16"/>
      <c r="F65" s="16"/>
      <c r="G65" s="81"/>
      <c r="H65" s="16"/>
      <c r="I65" s="16"/>
      <c r="J65" s="16"/>
      <c r="K65" s="16"/>
      <c r="L65" s="16"/>
    </row>
    <row r="66" spans="1:12" ht="18" customHeight="1">
      <c r="A66" s="16"/>
      <c r="B66" s="16"/>
      <c r="C66" s="16"/>
      <c r="D66" s="60" t="s">
        <v>222</v>
      </c>
      <c r="E66" s="16"/>
      <c r="F66" s="16"/>
      <c r="G66" s="81"/>
      <c r="H66" s="16"/>
      <c r="I66" s="16"/>
      <c r="J66" s="16"/>
      <c r="K66" s="16"/>
      <c r="L66" s="16"/>
    </row>
    <row r="67" spans="1:12" ht="18.600000000000001" customHeight="1">
      <c r="A67" s="16"/>
      <c r="B67" s="16"/>
      <c r="C67" s="16"/>
      <c r="D67" s="1" t="s">
        <v>223</v>
      </c>
      <c r="E67" s="16"/>
      <c r="F67" s="16"/>
      <c r="G67" s="80"/>
      <c r="H67" s="16"/>
      <c r="I67" s="16"/>
      <c r="J67" s="16"/>
      <c r="K67" s="16"/>
      <c r="L67" s="16"/>
    </row>
    <row r="68" spans="1:12" ht="18" customHeight="1">
      <c r="A68" s="16"/>
      <c r="B68" s="16"/>
      <c r="C68" s="16"/>
      <c r="D68" s="16"/>
      <c r="E68" s="16"/>
      <c r="F68" s="16"/>
      <c r="G68" s="81"/>
      <c r="H68" s="16"/>
      <c r="I68" s="16"/>
      <c r="J68" s="16"/>
      <c r="K68" s="16"/>
      <c r="L68" s="16"/>
    </row>
    <row r="69" spans="1:12" ht="18.600000000000001" customHeight="1">
      <c r="A69" s="16"/>
      <c r="B69" s="16"/>
      <c r="C69" s="16"/>
      <c r="D69" s="84" t="s">
        <v>233</v>
      </c>
      <c r="E69" s="16"/>
      <c r="F69" s="16"/>
      <c r="G69" s="80"/>
      <c r="H69" s="16"/>
      <c r="I69" s="16"/>
      <c r="J69" s="16"/>
      <c r="K69" s="85">
        <v>8</v>
      </c>
      <c r="L69" s="16"/>
    </row>
    <row r="70" spans="1:12" ht="9" customHeight="1">
      <c r="A70" s="16"/>
      <c r="B70" s="16"/>
      <c r="C70" s="16"/>
      <c r="D70" s="84"/>
      <c r="E70" s="16"/>
      <c r="F70" s="16"/>
      <c r="G70" s="80"/>
      <c r="H70" s="16"/>
      <c r="I70" s="16"/>
      <c r="J70" s="16"/>
      <c r="K70" s="16"/>
      <c r="L70" s="16"/>
    </row>
    <row r="71" spans="1:12" ht="18" customHeight="1">
      <c r="A71" s="16"/>
      <c r="B71" s="16"/>
      <c r="C71" s="16"/>
      <c r="D71" s="16" t="s">
        <v>229</v>
      </c>
      <c r="E71" s="16"/>
      <c r="F71" s="16"/>
      <c r="G71" s="81"/>
      <c r="H71" s="16"/>
      <c r="I71" s="16"/>
      <c r="J71" s="16"/>
      <c r="K71" s="16"/>
      <c r="L71" s="16"/>
    </row>
    <row r="72" spans="1:12" ht="18" customHeight="1">
      <c r="A72" s="16"/>
      <c r="B72" s="16"/>
      <c r="C72" s="16"/>
      <c r="D72" s="16" t="s">
        <v>230</v>
      </c>
      <c r="E72" s="16"/>
      <c r="F72" s="16"/>
      <c r="G72" s="81"/>
      <c r="H72" s="16"/>
      <c r="I72" s="16"/>
      <c r="J72" s="16"/>
      <c r="K72" s="16"/>
      <c r="L72" s="16"/>
    </row>
    <row r="73" spans="1:12" ht="18" customHeight="1">
      <c r="A73" s="16"/>
      <c r="B73" s="16"/>
      <c r="C73" s="16"/>
      <c r="D73" s="16" t="s">
        <v>231</v>
      </c>
      <c r="E73" s="16"/>
      <c r="F73" s="16"/>
      <c r="G73" s="81"/>
      <c r="H73" s="16"/>
      <c r="I73" s="16"/>
      <c r="J73" s="16"/>
      <c r="K73" s="16"/>
      <c r="L73" s="16"/>
    </row>
    <row r="74" spans="1:12" ht="14.45" customHeight="1">
      <c r="A74" s="16"/>
      <c r="B74" s="16"/>
      <c r="C74" s="16"/>
      <c r="D74" s="16" t="s">
        <v>232</v>
      </c>
      <c r="E74" s="16"/>
      <c r="F74" s="16"/>
      <c r="G74" s="81"/>
      <c r="H74" s="16"/>
      <c r="I74" s="16"/>
      <c r="J74" s="16"/>
      <c r="K74" s="16"/>
      <c r="L74" s="16"/>
    </row>
    <row r="75" spans="1:12" ht="14.45" customHeight="1">
      <c r="A75" s="16"/>
      <c r="B75" s="16"/>
      <c r="C75" s="16"/>
      <c r="D75" s="16"/>
      <c r="E75" s="16"/>
      <c r="F75" s="16"/>
      <c r="G75" s="81"/>
      <c r="H75" s="16"/>
      <c r="I75" s="16"/>
      <c r="J75" s="16"/>
      <c r="K75" s="16"/>
      <c r="L75" s="16"/>
    </row>
    <row r="76" spans="1:12" ht="14.45" customHeight="1">
      <c r="A76" s="16"/>
      <c r="B76" s="16"/>
      <c r="C76" s="16"/>
      <c r="D76" s="16"/>
      <c r="E76" s="16"/>
      <c r="F76" s="16"/>
      <c r="G76" s="81"/>
      <c r="H76" s="16"/>
      <c r="I76" s="16"/>
      <c r="J76" s="16"/>
      <c r="K76" s="16"/>
      <c r="L76" s="16"/>
    </row>
    <row r="77" spans="1:12" ht="14.45" customHeight="1">
      <c r="A77" s="16"/>
      <c r="B77" s="16"/>
      <c r="C77" s="16"/>
      <c r="D77" s="16"/>
      <c r="E77" s="16"/>
      <c r="F77" s="16"/>
      <c r="G77" s="81"/>
      <c r="H77" s="16"/>
      <c r="I77" s="16"/>
      <c r="J77" s="16"/>
      <c r="K77" s="16"/>
      <c r="L77" s="16"/>
    </row>
    <row r="78" spans="1:12" ht="4.1500000000000004" customHeight="1" thickBot="1">
      <c r="A78" s="16"/>
      <c r="B78" s="16"/>
      <c r="C78" s="16"/>
      <c r="D78" s="16"/>
      <c r="E78" s="16"/>
      <c r="F78" s="16"/>
      <c r="G78" s="16"/>
      <c r="H78" s="16"/>
      <c r="I78" s="16"/>
      <c r="J78" s="16"/>
      <c r="K78" s="16"/>
      <c r="L78" s="16"/>
    </row>
    <row r="79" spans="1:12" ht="6" customHeight="1">
      <c r="A79" s="6"/>
      <c r="B79" s="7"/>
      <c r="C79" s="7"/>
      <c r="D79" s="7"/>
      <c r="E79" s="7"/>
      <c r="F79" s="7"/>
      <c r="G79" s="7"/>
      <c r="H79" s="7"/>
      <c r="I79" s="7"/>
      <c r="J79" s="7"/>
      <c r="K79" s="7"/>
      <c r="L79" s="8"/>
    </row>
    <row r="80" spans="1:12" ht="3.6" customHeight="1">
      <c r="A80" s="9"/>
      <c r="B80" s="15"/>
      <c r="C80" s="15"/>
      <c r="D80" s="15"/>
      <c r="E80" s="15"/>
      <c r="F80" s="15"/>
      <c r="G80" s="15"/>
      <c r="H80" s="15"/>
      <c r="I80" s="15"/>
      <c r="J80" s="15"/>
      <c r="K80" s="15"/>
      <c r="L80" s="11"/>
    </row>
    <row r="81" spans="1:12">
      <c r="A81" s="9"/>
      <c r="B81" s="22" t="s">
        <v>115</v>
      </c>
      <c r="C81" s="22"/>
      <c r="D81" s="22"/>
      <c r="E81" s="22"/>
      <c r="F81" s="22"/>
      <c r="G81" s="22"/>
      <c r="H81" s="22"/>
      <c r="I81" s="22"/>
      <c r="J81" s="22"/>
      <c r="K81" s="22"/>
      <c r="L81" s="11"/>
    </row>
    <row r="82" spans="1:12">
      <c r="A82" s="9"/>
      <c r="B82" s="22" t="s">
        <v>116</v>
      </c>
      <c r="C82" s="22"/>
      <c r="D82" s="22"/>
      <c r="E82" s="22"/>
      <c r="F82" s="22"/>
      <c r="G82" s="22"/>
      <c r="H82" s="22"/>
      <c r="I82" s="22"/>
      <c r="J82" s="22"/>
      <c r="K82" s="22"/>
      <c r="L82" s="11"/>
    </row>
    <row r="83" spans="1:12">
      <c r="A83" s="9"/>
      <c r="B83" s="22" t="s">
        <v>117</v>
      </c>
      <c r="C83" s="22"/>
      <c r="D83" s="22"/>
      <c r="E83" s="22"/>
      <c r="F83" s="22"/>
      <c r="G83" s="22"/>
      <c r="H83" s="22"/>
      <c r="I83" s="22"/>
      <c r="J83" s="22"/>
      <c r="K83" s="22"/>
      <c r="L83" s="11"/>
    </row>
    <row r="84" spans="1:12">
      <c r="A84" s="9"/>
      <c r="B84" s="22" t="s">
        <v>118</v>
      </c>
      <c r="C84" s="22"/>
      <c r="D84" s="22"/>
      <c r="E84" s="22"/>
      <c r="F84" s="22"/>
      <c r="G84" s="22"/>
      <c r="H84" s="22"/>
      <c r="I84" s="22"/>
      <c r="J84" s="22"/>
      <c r="K84" s="22"/>
      <c r="L84" s="11"/>
    </row>
    <row r="85" spans="1:12">
      <c r="A85" s="9"/>
      <c r="B85" s="22" t="s">
        <v>119</v>
      </c>
      <c r="C85" s="22"/>
      <c r="D85" s="22"/>
      <c r="E85" s="22"/>
      <c r="F85" s="22"/>
      <c r="G85" s="22"/>
      <c r="H85" s="22"/>
      <c r="I85" s="22"/>
      <c r="J85" s="22"/>
      <c r="K85" s="22"/>
      <c r="L85" s="11"/>
    </row>
    <row r="86" spans="1:12">
      <c r="A86" s="9"/>
      <c r="B86" s="22" t="s">
        <v>120</v>
      </c>
      <c r="C86" s="22"/>
      <c r="D86" s="22"/>
      <c r="E86" s="22"/>
      <c r="F86" s="22"/>
      <c r="G86" s="22"/>
      <c r="H86" s="22"/>
      <c r="I86" s="22"/>
      <c r="J86" s="22"/>
      <c r="K86" s="22"/>
      <c r="L86" s="11"/>
    </row>
    <row r="87" spans="1:12">
      <c r="A87" s="9"/>
      <c r="B87" s="22" t="s">
        <v>121</v>
      </c>
      <c r="C87" s="22"/>
      <c r="D87" s="22"/>
      <c r="E87" s="22"/>
      <c r="F87" s="22"/>
      <c r="G87" s="22"/>
      <c r="H87" s="22"/>
      <c r="I87" s="22"/>
      <c r="J87" s="22"/>
      <c r="K87" s="22"/>
      <c r="L87" s="11"/>
    </row>
    <row r="88" spans="1:12" ht="6" customHeight="1">
      <c r="A88" s="9"/>
      <c r="B88" s="22"/>
      <c r="C88" s="22"/>
      <c r="D88" s="22"/>
      <c r="E88" s="22"/>
      <c r="F88" s="22"/>
      <c r="G88" s="22"/>
      <c r="H88" s="22"/>
      <c r="I88" s="22"/>
      <c r="J88" s="22"/>
      <c r="K88" s="22"/>
      <c r="L88" s="11"/>
    </row>
    <row r="89" spans="1:12" ht="28.15" customHeight="1">
      <c r="A89" s="9"/>
      <c r="B89" s="15"/>
      <c r="C89" s="283" t="s">
        <v>213</v>
      </c>
      <c r="D89" s="283"/>
      <c r="E89" s="283"/>
      <c r="F89" s="283"/>
      <c r="G89" s="283"/>
      <c r="H89" s="283"/>
      <c r="I89" s="283"/>
      <c r="J89" s="283"/>
      <c r="K89" s="283"/>
      <c r="L89" s="21"/>
    </row>
    <row r="90" spans="1:12" ht="28.9" customHeight="1">
      <c r="A90" s="9"/>
      <c r="B90" s="22"/>
      <c r="C90" s="22"/>
      <c r="D90" s="283" t="s">
        <v>114</v>
      </c>
      <c r="E90" s="283"/>
      <c r="F90" s="283"/>
      <c r="G90" s="283"/>
      <c r="H90" s="283"/>
      <c r="I90" s="283"/>
      <c r="J90" s="283"/>
      <c r="K90" s="283"/>
      <c r="L90" s="21"/>
    </row>
    <row r="91" spans="1:12" ht="3" customHeight="1">
      <c r="A91" s="9"/>
      <c r="B91" s="22"/>
      <c r="C91" s="22"/>
      <c r="D91" s="76"/>
      <c r="E91" s="76"/>
      <c r="F91" s="76"/>
      <c r="G91" s="76"/>
      <c r="H91" s="76"/>
      <c r="I91" s="76"/>
      <c r="J91" s="76"/>
      <c r="K91" s="76"/>
      <c r="L91" s="20"/>
    </row>
    <row r="92" spans="1:12" ht="6" customHeight="1" thickBot="1">
      <c r="A92" s="12"/>
      <c r="B92" s="13"/>
      <c r="C92" s="13"/>
      <c r="D92" s="19"/>
      <c r="E92" s="13"/>
      <c r="F92" s="13"/>
      <c r="G92" s="13"/>
      <c r="H92" s="13"/>
      <c r="I92" s="13"/>
      <c r="J92" s="13"/>
      <c r="K92" s="13"/>
      <c r="L92" s="14"/>
    </row>
    <row r="93" spans="1:12" s="62" customFormat="1" ht="6" customHeight="1">
      <c r="A93" s="16"/>
      <c r="B93" s="16"/>
      <c r="C93" s="16"/>
      <c r="D93" s="60"/>
      <c r="E93" s="16"/>
      <c r="F93" s="16"/>
      <c r="G93" s="16"/>
      <c r="H93" s="16"/>
      <c r="I93" s="16"/>
      <c r="J93" s="16"/>
      <c r="K93" s="16"/>
      <c r="L93" s="16"/>
    </row>
    <row r="94" spans="1:12" ht="24" customHeight="1" thickBot="1">
      <c r="A94" s="267" t="s">
        <v>0</v>
      </c>
      <c r="B94" s="268"/>
      <c r="C94" s="268"/>
      <c r="D94" s="268"/>
      <c r="E94" s="268"/>
      <c r="F94" s="268"/>
      <c r="G94" s="268"/>
      <c r="H94" s="268"/>
      <c r="I94" s="268"/>
      <c r="J94" s="268"/>
      <c r="K94" s="268"/>
      <c r="L94" s="269"/>
    </row>
    <row r="95" spans="1:12" ht="16.5" thickBot="1"/>
    <row r="96" spans="1:12" ht="21.6" customHeight="1" thickBot="1">
      <c r="A96" s="207" t="s">
        <v>1</v>
      </c>
      <c r="B96" s="208"/>
      <c r="C96" s="208"/>
      <c r="D96" s="208"/>
      <c r="E96" s="208"/>
      <c r="F96" s="208"/>
      <c r="G96" s="208"/>
      <c r="H96" s="208"/>
      <c r="I96" s="208"/>
      <c r="J96" s="208"/>
      <c r="K96" s="208"/>
      <c r="L96" s="209"/>
    </row>
    <row r="98" spans="1:12" ht="36" customHeight="1">
      <c r="A98" s="61"/>
      <c r="B98" s="187" t="s">
        <v>2</v>
      </c>
      <c r="C98" s="187"/>
      <c r="D98" s="69" t="s">
        <v>3</v>
      </c>
      <c r="E98" s="59" t="s">
        <v>4</v>
      </c>
      <c r="F98" s="247" t="s">
        <v>5</v>
      </c>
      <c r="G98" s="247"/>
    </row>
    <row r="99" spans="1:12" ht="36" customHeight="1">
      <c r="A99" s="61"/>
      <c r="B99" s="187">
        <v>2020</v>
      </c>
      <c r="C99" s="187"/>
      <c r="D99" s="96" t="str">
        <f>IF(貴社データ!G10=1,貴社データ!D10,"-")</f>
        <v>-</v>
      </c>
      <c r="E99" s="97">
        <f>平均2020!$AT$3</f>
        <v>165230.73000000001</v>
      </c>
      <c r="F99" s="262" t="str">
        <f>IF(ISERROR(VLOOKUP(貴社データ!$B$9, 平均2020!$C$4:$AW$45, 44, FALSE)),"",VLOOKUP(貴社データ!$B$9, 平均2020!$C$4:$AW$45, 44, FALSE))</f>
        <v/>
      </c>
      <c r="G99" s="262"/>
    </row>
    <row r="100" spans="1:12" ht="36" customHeight="1">
      <c r="A100" s="61"/>
      <c r="B100" s="187">
        <v>2021</v>
      </c>
      <c r="C100" s="187"/>
      <c r="D100" s="96" t="str">
        <f>IF(貴社データ!F10=1,貴社データ!C10, "-")</f>
        <v>-</v>
      </c>
      <c r="E100" s="97">
        <f>平均2021!$AT$3</f>
        <v>179068.3</v>
      </c>
      <c r="F100" s="262" t="str">
        <f>IF(ISERROR(VLOOKUP(貴社データ!$B$9, 平均2021!$C$4:$AW$45, 44, FALSE)),"",VLOOKUP(貴社データ!$B$9, 平均2021!$C$4:$AW$45, 44, FALSE))</f>
        <v/>
      </c>
      <c r="G100" s="262"/>
    </row>
    <row r="101" spans="1:12" ht="36" customHeight="1">
      <c r="A101" s="61"/>
      <c r="B101" s="187">
        <v>2022</v>
      </c>
      <c r="C101" s="187"/>
      <c r="D101" s="96" t="str">
        <f>IF(貴社データ!E10=1,貴社データ!B10,"-")</f>
        <v>-</v>
      </c>
      <c r="E101" s="97" t="s">
        <v>455</v>
      </c>
      <c r="F101" s="262" t="s">
        <v>455</v>
      </c>
      <c r="G101" s="262"/>
    </row>
    <row r="102" spans="1:12" ht="9" customHeight="1" thickBot="1"/>
    <row r="103" spans="1:12" ht="19.899999999999999" customHeight="1" thickBot="1">
      <c r="A103" s="270" t="s">
        <v>6</v>
      </c>
      <c r="B103" s="271"/>
      <c r="C103" s="271"/>
      <c r="D103" s="271"/>
      <c r="E103" s="271"/>
      <c r="F103" s="271"/>
      <c r="G103" s="271"/>
      <c r="H103" s="271"/>
      <c r="I103" s="271"/>
      <c r="J103" s="271"/>
      <c r="K103" s="271"/>
      <c r="L103" s="272"/>
    </row>
    <row r="104" spans="1:12" ht="10.15" customHeight="1" thickBot="1"/>
    <row r="105" spans="1:12" ht="24" customHeight="1" thickBot="1">
      <c r="A105" s="183" t="s">
        <v>7</v>
      </c>
      <c r="B105" s="184"/>
      <c r="C105" s="184"/>
      <c r="D105" s="184"/>
      <c r="E105" s="184"/>
      <c r="F105" s="184"/>
      <c r="G105" s="184"/>
      <c r="H105" s="184"/>
      <c r="I105" s="184"/>
      <c r="J105" s="184"/>
      <c r="K105" s="184"/>
      <c r="L105" s="185"/>
    </row>
    <row r="106" spans="1:12" ht="9" customHeight="1" thickBot="1"/>
    <row r="107" spans="1:12" ht="21.6" customHeight="1" thickBot="1">
      <c r="A107" s="207" t="s">
        <v>8</v>
      </c>
      <c r="B107" s="208"/>
      <c r="C107" s="208"/>
      <c r="D107" s="208"/>
      <c r="E107" s="208"/>
      <c r="F107" s="208"/>
      <c r="G107" s="208"/>
      <c r="H107" s="208"/>
      <c r="I107" s="208"/>
      <c r="J107" s="208"/>
      <c r="K107" s="208"/>
      <c r="L107" s="209"/>
    </row>
    <row r="108" spans="1:12" ht="9" customHeight="1"/>
    <row r="109" spans="1:12" ht="36" customHeight="1">
      <c r="A109" s="60"/>
      <c r="B109" s="187" t="s">
        <v>2</v>
      </c>
      <c r="C109" s="187"/>
      <c r="D109" s="70" t="s">
        <v>3</v>
      </c>
      <c r="E109" s="59" t="s">
        <v>4</v>
      </c>
      <c r="F109" s="247" t="s">
        <v>5</v>
      </c>
      <c r="G109" s="247"/>
    </row>
    <row r="110" spans="1:12" ht="36" customHeight="1">
      <c r="A110" s="60"/>
      <c r="B110" s="187">
        <v>2020</v>
      </c>
      <c r="C110" s="187"/>
      <c r="D110" s="79" t="str">
        <f>貴社データ!D11</f>
        <v>-</v>
      </c>
      <c r="E110" s="33">
        <f>平均2020!$F$3</f>
        <v>0.55430000000000001</v>
      </c>
      <c r="F110" s="248" t="str">
        <f>IF(ISERROR(VLOOKUP(貴社データ!$B$9, 平均2020!$C$4:$AW$45, 4, FALSE)),"",VLOOKUP(貴社データ!$B$9, 平均2020!$C$4:$AW$45, 4, FALSE))</f>
        <v/>
      </c>
      <c r="G110" s="249"/>
    </row>
    <row r="111" spans="1:12" ht="36" customHeight="1">
      <c r="A111" s="60"/>
      <c r="B111" s="187">
        <v>2021</v>
      </c>
      <c r="C111" s="187"/>
      <c r="D111" s="79" t="str">
        <f>貴社データ!C11</f>
        <v>-</v>
      </c>
      <c r="E111" s="33">
        <f>平均2021!$F$3</f>
        <v>0.58409999999999995</v>
      </c>
      <c r="F111" s="248" t="str">
        <f>IF(ISERROR(VLOOKUP(貴社データ!$B$9, 平均2021!$C$4:$AW$45, 4, FALSE)),"",VLOOKUP(貴社データ!$B$9, 平均2021!$C$4:$AW$45, 4, FALSE))</f>
        <v/>
      </c>
      <c r="G111" s="249"/>
    </row>
    <row r="112" spans="1:12" ht="36" customHeight="1">
      <c r="A112" s="60"/>
      <c r="B112" s="187">
        <v>2022</v>
      </c>
      <c r="C112" s="187"/>
      <c r="D112" s="79" t="str">
        <f>貴社データ!B11</f>
        <v>-</v>
      </c>
      <c r="E112" s="33" t="s">
        <v>455</v>
      </c>
      <c r="F112" s="248" t="s">
        <v>455</v>
      </c>
      <c r="G112" s="249"/>
    </row>
    <row r="113" spans="1:12" ht="9" customHeight="1" thickBot="1"/>
    <row r="114" spans="1:12" ht="21.6" customHeight="1" thickBot="1">
      <c r="A114" s="207" t="s">
        <v>9</v>
      </c>
      <c r="B114" s="208"/>
      <c r="C114" s="208"/>
      <c r="D114" s="208"/>
      <c r="E114" s="208"/>
      <c r="F114" s="208"/>
      <c r="G114" s="208"/>
      <c r="H114" s="208"/>
      <c r="I114" s="208"/>
      <c r="J114" s="208"/>
      <c r="K114" s="208"/>
      <c r="L114" s="209"/>
    </row>
    <row r="115" spans="1:12" ht="9" customHeight="1"/>
    <row r="116" spans="1:12" ht="36" customHeight="1">
      <c r="A116" s="60"/>
      <c r="B116" s="187" t="s">
        <v>2</v>
      </c>
      <c r="C116" s="187"/>
      <c r="D116" s="70" t="s">
        <v>3</v>
      </c>
      <c r="E116" s="59" t="s">
        <v>4</v>
      </c>
      <c r="F116" s="247" t="s">
        <v>5</v>
      </c>
      <c r="G116" s="247"/>
    </row>
    <row r="117" spans="1:12" ht="36" customHeight="1">
      <c r="A117" s="60"/>
      <c r="B117" s="187">
        <v>2020</v>
      </c>
      <c r="C117" s="187"/>
      <c r="D117" s="79" t="str">
        <f>貴社データ!D12</f>
        <v>-</v>
      </c>
      <c r="E117" s="72">
        <f>平均2020!$I$3</f>
        <v>0.23699999999999999</v>
      </c>
      <c r="F117" s="248" t="str">
        <f>IF(ISERROR(VLOOKUP(貴社データ!$B$9, 平均2020!$C$4:$AW$45, 7, FALSE)),"",VLOOKUP(貴社データ!$B$9, 平均2020!$C$4:$AW$45, 7, FALSE))</f>
        <v/>
      </c>
      <c r="G117" s="249"/>
    </row>
    <row r="118" spans="1:12" ht="36" customHeight="1">
      <c r="A118" s="60"/>
      <c r="B118" s="187">
        <v>2021</v>
      </c>
      <c r="C118" s="187"/>
      <c r="D118" s="79" t="str">
        <f>貴社データ!C12</f>
        <v>-</v>
      </c>
      <c r="E118" s="72">
        <f>平均2021!$I$3</f>
        <v>0.25459999999999999</v>
      </c>
      <c r="F118" s="248" t="str">
        <f>IF(ISERROR(VLOOKUP(貴社データ!$B$9, 平均2021!$C$4:$AW$45, 7, FALSE)),"",VLOOKUP(貴社データ!$B$9, 平均2021!$C$4:$AW$45, 7, FALSE))</f>
        <v/>
      </c>
      <c r="G118" s="249"/>
    </row>
    <row r="119" spans="1:12" ht="36" customHeight="1">
      <c r="A119" s="60"/>
      <c r="B119" s="187">
        <v>2022</v>
      </c>
      <c r="C119" s="187"/>
      <c r="D119" s="79" t="str">
        <f>貴社データ!B12</f>
        <v>-</v>
      </c>
      <c r="E119" s="72" t="s">
        <v>455</v>
      </c>
      <c r="F119" s="248" t="s">
        <v>455</v>
      </c>
      <c r="G119" s="249"/>
    </row>
    <row r="120" spans="1:12" ht="16.5" thickBot="1"/>
    <row r="121" spans="1:12" ht="36" customHeight="1" thickBot="1">
      <c r="A121" s="274" t="s">
        <v>207</v>
      </c>
      <c r="B121" s="275"/>
      <c r="C121" s="275"/>
      <c r="D121" s="275"/>
      <c r="E121" s="275"/>
      <c r="F121" s="275"/>
      <c r="G121" s="275"/>
      <c r="H121" s="275"/>
      <c r="I121" s="275"/>
      <c r="J121" s="275"/>
      <c r="K121" s="275"/>
      <c r="L121" s="276"/>
    </row>
    <row r="122" spans="1:12" ht="36" customHeight="1">
      <c r="A122" s="4"/>
      <c r="B122" s="34"/>
      <c r="C122" s="5"/>
      <c r="D122" s="5"/>
      <c r="E122" s="5"/>
      <c r="F122" s="5"/>
      <c r="G122" s="5"/>
      <c r="H122" s="5"/>
      <c r="I122" s="5"/>
      <c r="J122" s="5"/>
      <c r="K122" s="5"/>
      <c r="L122" s="5"/>
    </row>
    <row r="123" spans="1:12" ht="24" customHeight="1" thickBot="1">
      <c r="A123" s="267" t="s">
        <v>7</v>
      </c>
      <c r="B123" s="268"/>
      <c r="C123" s="268"/>
      <c r="D123" s="268"/>
      <c r="E123" s="268"/>
      <c r="F123" s="268"/>
      <c r="G123" s="268"/>
      <c r="H123" s="268"/>
      <c r="I123" s="268"/>
      <c r="J123" s="268"/>
      <c r="K123" s="268"/>
      <c r="L123" s="269"/>
    </row>
    <row r="124" spans="1:12" ht="9" customHeight="1" thickBot="1"/>
    <row r="125" spans="1:12" ht="21.6" customHeight="1" thickBot="1">
      <c r="A125" s="207" t="s">
        <v>83</v>
      </c>
      <c r="B125" s="208"/>
      <c r="C125" s="208"/>
      <c r="D125" s="208"/>
      <c r="E125" s="208"/>
      <c r="F125" s="208"/>
      <c r="G125" s="208"/>
      <c r="H125" s="208"/>
      <c r="I125" s="208"/>
      <c r="J125" s="208"/>
      <c r="K125" s="208"/>
      <c r="L125" s="209"/>
    </row>
    <row r="126" spans="1:12" ht="6.6" customHeight="1"/>
    <row r="127" spans="1:12" ht="36" customHeight="1">
      <c r="A127" s="60"/>
      <c r="B127" s="187" t="s">
        <v>2</v>
      </c>
      <c r="C127" s="187"/>
      <c r="D127" s="70" t="s">
        <v>3</v>
      </c>
      <c r="E127" s="59" t="s">
        <v>4</v>
      </c>
      <c r="F127" s="247" t="s">
        <v>5</v>
      </c>
      <c r="G127" s="247"/>
    </row>
    <row r="128" spans="1:12" ht="36" customHeight="1">
      <c r="A128" s="60"/>
      <c r="B128" s="187">
        <v>2020</v>
      </c>
      <c r="C128" s="187"/>
      <c r="D128" s="79" t="str">
        <f>貴社データ!D13</f>
        <v>-</v>
      </c>
      <c r="E128" s="72">
        <f>平均2020!$J$3</f>
        <v>0.22259999999999999</v>
      </c>
      <c r="F128" s="248" t="str">
        <f>IF(ISERROR(VLOOKUP(貴社データ!$B$9, 平均2020!$C$4:$AW$45, 8, FALSE)),"",VLOOKUP(貴社データ!$B$9, 平均2020!$C$4:$AW$45, 8, FALSE))</f>
        <v/>
      </c>
      <c r="G128" s="249"/>
    </row>
    <row r="129" spans="1:12" ht="36" customHeight="1">
      <c r="A129" s="60"/>
      <c r="B129" s="187">
        <v>2021</v>
      </c>
      <c r="C129" s="187"/>
      <c r="D129" s="79" t="str">
        <f>貴社データ!C13</f>
        <v>-</v>
      </c>
      <c r="E129" s="72">
        <f>平均2021!$J$3</f>
        <v>0.21379999999999999</v>
      </c>
      <c r="F129" s="248" t="str">
        <f>IF(ISERROR(VLOOKUP(貴社データ!$B$9, 平均2021!$C$4:$AW$45, 8, FALSE)),"",VLOOKUP(貴社データ!$B$9, 平均2021!$C$4:$AW$45, 8, FALSE))</f>
        <v/>
      </c>
      <c r="G129" s="249"/>
    </row>
    <row r="130" spans="1:12" ht="36" customHeight="1">
      <c r="A130" s="60"/>
      <c r="B130" s="187">
        <v>2022</v>
      </c>
      <c r="C130" s="187"/>
      <c r="D130" s="79" t="str">
        <f>貴社データ!B13</f>
        <v>-</v>
      </c>
      <c r="E130" s="72" t="s">
        <v>455</v>
      </c>
      <c r="F130" s="248" t="s">
        <v>455</v>
      </c>
      <c r="G130" s="249"/>
    </row>
    <row r="131" spans="1:12" ht="8.4499999999999993" customHeight="1" thickBot="1"/>
    <row r="132" spans="1:12" ht="21.6" customHeight="1" thickBot="1">
      <c r="A132" s="207" t="s">
        <v>216</v>
      </c>
      <c r="B132" s="208"/>
      <c r="C132" s="208"/>
      <c r="D132" s="208"/>
      <c r="E132" s="208"/>
      <c r="F132" s="208"/>
      <c r="G132" s="208"/>
      <c r="H132" s="208"/>
      <c r="I132" s="208"/>
      <c r="J132" s="208"/>
      <c r="K132" s="208"/>
      <c r="L132" s="209"/>
    </row>
    <row r="133" spans="1:12" ht="6.6" customHeight="1"/>
    <row r="134" spans="1:12" ht="36" customHeight="1">
      <c r="A134" s="60"/>
      <c r="B134" s="187" t="s">
        <v>2</v>
      </c>
      <c r="C134" s="187"/>
      <c r="D134" s="70" t="s">
        <v>3</v>
      </c>
      <c r="E134" s="59" t="s">
        <v>4</v>
      </c>
      <c r="F134" s="247" t="s">
        <v>5</v>
      </c>
      <c r="G134" s="247"/>
    </row>
    <row r="135" spans="1:12" ht="36" customHeight="1">
      <c r="A135" s="60"/>
      <c r="B135" s="187">
        <v>2020</v>
      </c>
      <c r="C135" s="187"/>
      <c r="D135" s="79" t="str">
        <f>貴社データ!D14</f>
        <v>-</v>
      </c>
      <c r="E135" s="72">
        <f>平均2020!$M$3</f>
        <v>0.16639999999999999</v>
      </c>
      <c r="F135" s="248" t="str">
        <f>IF(ISERROR(VLOOKUP(貴社データ!$B$9, 平均2020!$C$4:$AW$45, 11, FALSE)),"",VLOOKUP(貴社データ!$B$9, 平均2020!$C$4:$AW$45, 11, FALSE))</f>
        <v/>
      </c>
      <c r="G135" s="249"/>
    </row>
    <row r="136" spans="1:12" ht="36" customHeight="1">
      <c r="A136" s="60"/>
      <c r="B136" s="187">
        <v>2021</v>
      </c>
      <c r="C136" s="187"/>
      <c r="D136" s="79" t="str">
        <f>貴社データ!C14</f>
        <v>-</v>
      </c>
      <c r="E136" s="72">
        <f>平均2021!$M$3</f>
        <v>0.17150000000000001</v>
      </c>
      <c r="F136" s="248" t="str">
        <f>IF(ISERROR(VLOOKUP(貴社データ!$B$9, 平均2021!$C$4:$AW$45, 11, FALSE)),"",VLOOKUP(貴社データ!$B$9, 平均2021!$C$4:$AW$45, 11, FALSE))</f>
        <v/>
      </c>
      <c r="G136" s="249"/>
    </row>
    <row r="137" spans="1:12" ht="36" customHeight="1">
      <c r="A137" s="60"/>
      <c r="B137" s="187">
        <v>2022</v>
      </c>
      <c r="C137" s="187"/>
      <c r="D137" s="79" t="str">
        <f>貴社データ!B14</f>
        <v>-</v>
      </c>
      <c r="E137" s="72" t="s">
        <v>455</v>
      </c>
      <c r="F137" s="248" t="s">
        <v>455</v>
      </c>
      <c r="G137" s="249"/>
    </row>
    <row r="138" spans="1:12" ht="9" customHeight="1" thickBot="1">
      <c r="B138" s="3"/>
      <c r="C138" s="3"/>
      <c r="D138" s="3"/>
      <c r="E138" s="3"/>
      <c r="F138" s="3"/>
      <c r="G138" s="3"/>
    </row>
    <row r="139" spans="1:12" ht="21.6" customHeight="1" thickBot="1">
      <c r="A139" s="207" t="s">
        <v>217</v>
      </c>
      <c r="B139" s="208"/>
      <c r="C139" s="208"/>
      <c r="D139" s="208"/>
      <c r="E139" s="208"/>
      <c r="F139" s="208"/>
      <c r="G139" s="208"/>
      <c r="H139" s="208"/>
      <c r="I139" s="208"/>
      <c r="J139" s="208"/>
      <c r="K139" s="208"/>
      <c r="L139" s="209"/>
    </row>
    <row r="140" spans="1:12" ht="6.6" customHeight="1"/>
    <row r="141" spans="1:12" ht="36" customHeight="1">
      <c r="A141" s="60"/>
      <c r="B141" s="187" t="s">
        <v>2</v>
      </c>
      <c r="C141" s="187"/>
      <c r="D141" s="70" t="s">
        <v>3</v>
      </c>
      <c r="E141" s="59" t="s">
        <v>4</v>
      </c>
      <c r="F141" s="247" t="s">
        <v>5</v>
      </c>
      <c r="G141" s="247"/>
    </row>
    <row r="142" spans="1:12" ht="36" customHeight="1">
      <c r="A142" s="60"/>
      <c r="B142" s="187">
        <v>2020</v>
      </c>
      <c r="C142" s="187"/>
      <c r="D142" s="79" t="str">
        <f>貴社データ!D15</f>
        <v>-</v>
      </c>
      <c r="E142" s="72">
        <f>平均2020!$N$3</f>
        <v>0.1341</v>
      </c>
      <c r="F142" s="248" t="str">
        <f>IF(ISERROR(VLOOKUP(貴社データ!$B$9, 平均2020!$C$4:$AW$45, 12, FALSE)),"",VLOOKUP(貴社データ!$B$9, 平均2020!$C$4:$AW$45, 12, FALSE))</f>
        <v/>
      </c>
      <c r="G142" s="249"/>
    </row>
    <row r="143" spans="1:12" ht="36" customHeight="1">
      <c r="A143" s="60"/>
      <c r="B143" s="187">
        <v>2021</v>
      </c>
      <c r="C143" s="187"/>
      <c r="D143" s="79" t="str">
        <f>貴社データ!C15</f>
        <v>-</v>
      </c>
      <c r="E143" s="72">
        <f>平均2021!$N$3</f>
        <v>0.10249999999999999</v>
      </c>
      <c r="F143" s="248" t="str">
        <f>IF(ISERROR(VLOOKUP(貴社データ!$B$9, 平均2021!$C$4:$AW$45, 12, FALSE)),"",VLOOKUP(貴社データ!$B$9, 平均2021!$C$4:$AW$45, 12, FALSE))</f>
        <v/>
      </c>
      <c r="G143" s="249"/>
    </row>
    <row r="144" spans="1:12" ht="36" customHeight="1">
      <c r="A144" s="60"/>
      <c r="B144" s="187">
        <v>2022</v>
      </c>
      <c r="C144" s="187"/>
      <c r="D144" s="79" t="str">
        <f>貴社データ!B15</f>
        <v>-</v>
      </c>
      <c r="E144" s="72" t="s">
        <v>455</v>
      </c>
      <c r="F144" s="248" t="s">
        <v>455</v>
      </c>
      <c r="G144" s="249"/>
    </row>
    <row r="145" spans="1:12" ht="6.6" customHeight="1" thickBot="1">
      <c r="B145" s="3"/>
      <c r="C145" s="3"/>
      <c r="D145" s="3"/>
      <c r="E145" s="3"/>
      <c r="F145" s="3"/>
      <c r="G145" s="3"/>
    </row>
    <row r="146" spans="1:12" ht="5.45" customHeight="1">
      <c r="A146" s="6"/>
      <c r="B146" s="7"/>
      <c r="C146" s="7"/>
      <c r="D146" s="7"/>
      <c r="E146" s="7"/>
      <c r="F146" s="7"/>
      <c r="G146" s="7"/>
      <c r="H146" s="7"/>
      <c r="I146" s="7"/>
      <c r="J146" s="7"/>
      <c r="K146" s="7"/>
      <c r="L146" s="8"/>
    </row>
    <row r="147" spans="1:12" ht="15.6" customHeight="1">
      <c r="A147" s="277" t="s">
        <v>242</v>
      </c>
      <c r="B147" s="278"/>
      <c r="C147" s="278"/>
      <c r="D147" s="278"/>
      <c r="E147" s="279"/>
      <c r="F147" s="223" t="s">
        <v>84</v>
      </c>
      <c r="G147" s="224"/>
      <c r="H147" s="224"/>
      <c r="I147" s="224"/>
      <c r="J147" s="224"/>
      <c r="K147" s="225"/>
      <c r="L147" s="11"/>
    </row>
    <row r="148" spans="1:12" ht="16.899999999999999" customHeight="1">
      <c r="A148" s="277"/>
      <c r="B148" s="278"/>
      <c r="C148" s="278"/>
      <c r="D148" s="278"/>
      <c r="E148" s="279"/>
      <c r="F148" s="233" t="s">
        <v>85</v>
      </c>
      <c r="G148" s="234"/>
      <c r="H148" s="47" t="s">
        <v>86</v>
      </c>
      <c r="I148" s="219" t="s">
        <v>88</v>
      </c>
      <c r="J148" s="221" t="s">
        <v>89</v>
      </c>
      <c r="K148" s="222"/>
      <c r="L148" s="11"/>
    </row>
    <row r="149" spans="1:12" ht="26.45" customHeight="1">
      <c r="A149" s="277"/>
      <c r="B149" s="278"/>
      <c r="C149" s="278"/>
      <c r="D149" s="278"/>
      <c r="E149" s="279"/>
      <c r="F149" s="235"/>
      <c r="G149" s="236"/>
      <c r="H149" s="48" t="s">
        <v>87</v>
      </c>
      <c r="I149" s="220"/>
      <c r="J149" s="47" t="s">
        <v>90</v>
      </c>
      <c r="K149" s="74" t="s">
        <v>91</v>
      </c>
      <c r="L149" s="11"/>
    </row>
    <row r="150" spans="1:12" ht="13.15" customHeight="1">
      <c r="A150" s="277"/>
      <c r="B150" s="278"/>
      <c r="C150" s="278"/>
      <c r="D150" s="278"/>
      <c r="E150" s="279"/>
      <c r="F150" s="237" t="s">
        <v>92</v>
      </c>
      <c r="G150" s="238"/>
      <c r="H150" s="75" t="s">
        <v>94</v>
      </c>
      <c r="I150" s="49"/>
      <c r="J150" s="228" t="s">
        <v>98</v>
      </c>
      <c r="K150" s="230" t="s">
        <v>99</v>
      </c>
      <c r="L150" s="11"/>
    </row>
    <row r="151" spans="1:12" ht="13.15" customHeight="1">
      <c r="A151" s="277"/>
      <c r="B151" s="278"/>
      <c r="C151" s="278"/>
      <c r="D151" s="278"/>
      <c r="E151" s="279"/>
      <c r="F151" s="239"/>
      <c r="G151" s="240"/>
      <c r="H151" s="226" t="s">
        <v>95</v>
      </c>
      <c r="I151" s="50" t="s">
        <v>96</v>
      </c>
      <c r="J151" s="229"/>
      <c r="K151" s="231"/>
      <c r="L151" s="11"/>
    </row>
    <row r="152" spans="1:12" ht="13.15" customHeight="1">
      <c r="A152" s="9"/>
      <c r="B152" s="44"/>
      <c r="C152" s="44"/>
      <c r="D152" s="44"/>
      <c r="E152" s="45"/>
      <c r="F152" s="241"/>
      <c r="G152" s="242"/>
      <c r="H152" s="227"/>
      <c r="I152" s="50" t="s">
        <v>97</v>
      </c>
      <c r="J152" s="51"/>
      <c r="K152" s="232"/>
      <c r="L152" s="11"/>
    </row>
    <row r="153" spans="1:12" ht="13.15" customHeight="1">
      <c r="A153" s="280" t="s">
        <v>243</v>
      </c>
      <c r="B153" s="281"/>
      <c r="C153" s="281"/>
      <c r="D153" s="281"/>
      <c r="E153" s="282"/>
      <c r="F153" s="243" t="s">
        <v>93</v>
      </c>
      <c r="G153" s="243"/>
      <c r="H153" s="52" t="s">
        <v>100</v>
      </c>
      <c r="I153" s="49"/>
      <c r="J153" s="228" t="s">
        <v>98</v>
      </c>
      <c r="K153" s="231" t="s">
        <v>99</v>
      </c>
      <c r="L153" s="11"/>
    </row>
    <row r="154" spans="1:12" ht="13.15" customHeight="1">
      <c r="A154" s="280"/>
      <c r="B154" s="281"/>
      <c r="C154" s="281"/>
      <c r="D154" s="281"/>
      <c r="E154" s="282"/>
      <c r="F154" s="243"/>
      <c r="G154" s="243"/>
      <c r="H154" s="238" t="s">
        <v>101</v>
      </c>
      <c r="I154" s="50" t="s">
        <v>96</v>
      </c>
      <c r="J154" s="229"/>
      <c r="K154" s="231"/>
      <c r="L154" s="11"/>
    </row>
    <row r="155" spans="1:12" ht="13.15" customHeight="1">
      <c r="A155" s="280"/>
      <c r="B155" s="281"/>
      <c r="C155" s="281"/>
      <c r="D155" s="281"/>
      <c r="E155" s="282"/>
      <c r="F155" s="243"/>
      <c r="G155" s="243"/>
      <c r="H155" s="242"/>
      <c r="I155" s="53" t="s">
        <v>97</v>
      </c>
      <c r="J155" s="54"/>
      <c r="K155" s="231"/>
      <c r="L155" s="11"/>
    </row>
    <row r="156" spans="1:12" ht="13.15" customHeight="1">
      <c r="A156" s="280"/>
      <c r="B156" s="281"/>
      <c r="C156" s="281"/>
      <c r="D156" s="281"/>
      <c r="E156" s="282"/>
      <c r="F156" s="243"/>
      <c r="G156" s="243"/>
      <c r="H156" s="55" t="s">
        <v>95</v>
      </c>
      <c r="I156" s="56"/>
      <c r="J156" s="57"/>
      <c r="K156" s="232"/>
      <c r="L156" s="11"/>
    </row>
    <row r="157" spans="1:12" ht="7.9" customHeight="1" thickBot="1">
      <c r="A157" s="12"/>
      <c r="B157" s="46"/>
      <c r="C157" s="46"/>
      <c r="D157" s="46"/>
      <c r="E157" s="46"/>
      <c r="F157" s="13"/>
      <c r="G157" s="13"/>
      <c r="H157" s="13"/>
      <c r="I157" s="13"/>
      <c r="J157" s="13"/>
      <c r="K157" s="13"/>
      <c r="L157" s="14"/>
    </row>
    <row r="158" spans="1:12" s="16" customFormat="1" ht="17.45" customHeight="1" thickBot="1">
      <c r="B158" s="95"/>
      <c r="C158" s="95"/>
      <c r="D158" s="95"/>
      <c r="E158" s="95"/>
    </row>
    <row r="159" spans="1:12" ht="36" customHeight="1">
      <c r="A159" s="210" t="s">
        <v>194</v>
      </c>
      <c r="B159" s="211"/>
      <c r="C159" s="211"/>
      <c r="D159" s="211"/>
      <c r="E159" s="211"/>
      <c r="F159" s="211"/>
      <c r="G159" s="211"/>
      <c r="H159" s="211"/>
      <c r="I159" s="211"/>
      <c r="J159" s="211"/>
      <c r="K159" s="211"/>
      <c r="L159" s="212"/>
    </row>
    <row r="160" spans="1:12" ht="25.15" customHeight="1">
      <c r="A160" s="213" t="s">
        <v>193</v>
      </c>
      <c r="B160" s="214"/>
      <c r="C160" s="214"/>
      <c r="D160" s="214"/>
      <c r="E160" s="214"/>
      <c r="F160" s="214"/>
      <c r="G160" s="214"/>
      <c r="H160" s="214"/>
      <c r="I160" s="214"/>
      <c r="J160" s="214"/>
      <c r="K160" s="214"/>
      <c r="L160" s="215"/>
    </row>
    <row r="161" spans="1:26" ht="8.4499999999999993" customHeight="1">
      <c r="A161" s="9"/>
      <c r="B161" s="10"/>
      <c r="C161" s="10"/>
      <c r="D161" s="10"/>
      <c r="E161" s="10"/>
      <c r="F161" s="10"/>
      <c r="G161" s="10"/>
      <c r="H161" s="10"/>
      <c r="I161" s="10"/>
      <c r="J161" s="10"/>
      <c r="K161" s="10"/>
      <c r="L161" s="11"/>
    </row>
    <row r="162" spans="1:26" ht="21" customHeight="1">
      <c r="A162" s="216" t="s">
        <v>192</v>
      </c>
      <c r="B162" s="217"/>
      <c r="C162" s="217"/>
      <c r="D162" s="217"/>
      <c r="E162" s="217"/>
      <c r="F162" s="217"/>
      <c r="G162" s="217"/>
      <c r="H162" s="217"/>
      <c r="I162" s="217"/>
      <c r="J162" s="217"/>
      <c r="K162" s="217"/>
      <c r="L162" s="218"/>
    </row>
    <row r="163" spans="1:26" ht="7.15" customHeight="1" thickBot="1">
      <c r="A163" s="9"/>
      <c r="B163" s="58"/>
      <c r="C163" s="58"/>
      <c r="D163" s="58"/>
      <c r="E163" s="58"/>
      <c r="F163" s="58"/>
      <c r="G163" s="58"/>
      <c r="H163" s="58"/>
      <c r="I163" s="58"/>
      <c r="J163" s="58"/>
      <c r="K163" s="58"/>
      <c r="L163" s="11"/>
    </row>
    <row r="164" spans="1:26" ht="22.9" customHeight="1" thickTop="1">
      <c r="A164" s="9"/>
      <c r="B164" s="10"/>
      <c r="C164" s="10"/>
      <c r="D164" s="10"/>
      <c r="E164" s="10"/>
      <c r="F164" s="10"/>
      <c r="G164" s="10"/>
      <c r="H164" s="10"/>
      <c r="I164" s="10"/>
      <c r="J164" s="10"/>
      <c r="K164" s="10"/>
      <c r="L164" s="11"/>
    </row>
    <row r="165" spans="1:26" ht="33" customHeight="1">
      <c r="A165" s="9"/>
      <c r="B165" s="10"/>
      <c r="C165" s="10"/>
      <c r="D165" s="10"/>
      <c r="E165" s="10"/>
      <c r="F165" s="10"/>
      <c r="G165" s="93" t="s">
        <v>165</v>
      </c>
      <c r="H165" s="92"/>
      <c r="I165" s="10"/>
      <c r="J165" s="10"/>
      <c r="K165" s="10"/>
      <c r="L165" s="11"/>
      <c r="O165" s="1" t="s">
        <v>195</v>
      </c>
      <c r="P165" s="1" t="s">
        <v>196</v>
      </c>
      <c r="Q165" s="1" t="s">
        <v>197</v>
      </c>
      <c r="R165" s="1" t="s">
        <v>198</v>
      </c>
      <c r="S165" s="1" t="s">
        <v>199</v>
      </c>
      <c r="T165" s="1" t="s">
        <v>200</v>
      </c>
      <c r="U165" s="1" t="s">
        <v>206</v>
      </c>
      <c r="V165" s="1" t="s">
        <v>201</v>
      </c>
      <c r="W165" s="1" t="s">
        <v>202</v>
      </c>
      <c r="X165" s="1" t="s">
        <v>203</v>
      </c>
      <c r="Y165" s="1" t="s">
        <v>204</v>
      </c>
      <c r="Z165" s="1" t="s">
        <v>205</v>
      </c>
    </row>
    <row r="166" spans="1:26">
      <c r="A166" s="9"/>
      <c r="B166" s="10"/>
      <c r="C166" s="10"/>
      <c r="D166" s="10"/>
      <c r="E166" s="10"/>
      <c r="F166" s="10"/>
      <c r="G166" s="17" t="s">
        <v>166</v>
      </c>
      <c r="H166" s="10"/>
      <c r="I166" s="10"/>
      <c r="J166" s="10"/>
      <c r="K166" s="10"/>
      <c r="L166" s="11"/>
    </row>
    <row r="167" spans="1:26">
      <c r="A167" s="9"/>
      <c r="B167" s="10"/>
      <c r="C167" s="10"/>
      <c r="D167" s="10"/>
      <c r="E167" s="10"/>
      <c r="F167" s="10"/>
      <c r="G167" s="17" t="s">
        <v>167</v>
      </c>
      <c r="H167" s="10"/>
      <c r="I167" s="10"/>
      <c r="J167" s="10"/>
      <c r="K167" s="10"/>
      <c r="L167" s="11"/>
      <c r="N167" s="1" t="s">
        <v>164</v>
      </c>
      <c r="O167" s="24">
        <v>0.6</v>
      </c>
      <c r="P167" s="24">
        <v>0.8</v>
      </c>
      <c r="Q167" s="24">
        <v>0.4</v>
      </c>
      <c r="R167" s="24">
        <v>0.4</v>
      </c>
      <c r="S167" s="24">
        <v>0.15</v>
      </c>
      <c r="T167" s="24">
        <v>0.45</v>
      </c>
      <c r="U167" s="24">
        <v>0.45</v>
      </c>
      <c r="V167" s="24">
        <v>0.2</v>
      </c>
      <c r="W167" s="24">
        <v>0.28000000000000003</v>
      </c>
      <c r="X167" s="24">
        <v>0.1</v>
      </c>
      <c r="Y167" s="24">
        <v>0</v>
      </c>
      <c r="Z167" s="24">
        <v>0.2</v>
      </c>
    </row>
    <row r="168" spans="1:26" ht="15" customHeight="1">
      <c r="A168" s="9"/>
      <c r="B168" s="10"/>
      <c r="C168" s="10"/>
      <c r="D168" s="10"/>
      <c r="E168" s="10"/>
      <c r="F168" s="10"/>
      <c r="G168" s="17"/>
      <c r="H168" s="10"/>
      <c r="I168" s="10"/>
      <c r="J168" s="10"/>
      <c r="K168" s="10"/>
      <c r="L168" s="11"/>
      <c r="N168" s="1" t="s">
        <v>122</v>
      </c>
      <c r="O168" s="25">
        <v>0.42</v>
      </c>
      <c r="P168" s="25">
        <v>0.8</v>
      </c>
      <c r="Q168" s="25">
        <v>0.6</v>
      </c>
      <c r="R168" s="25">
        <v>0.6</v>
      </c>
      <c r="S168" s="25">
        <v>0.15</v>
      </c>
      <c r="T168" s="24">
        <v>0.38</v>
      </c>
      <c r="U168" s="24">
        <v>0.36</v>
      </c>
      <c r="V168" s="24">
        <v>0.2</v>
      </c>
      <c r="W168" s="24">
        <v>0.23</v>
      </c>
      <c r="X168" s="24">
        <v>0.3</v>
      </c>
      <c r="Y168" s="24">
        <v>0</v>
      </c>
      <c r="Z168" s="24">
        <v>0.39</v>
      </c>
    </row>
    <row r="169" spans="1:26" ht="33" customHeight="1">
      <c r="A169" s="9"/>
      <c r="B169" s="10"/>
      <c r="C169" s="10"/>
      <c r="D169" s="10"/>
      <c r="E169" s="10"/>
      <c r="F169" s="10"/>
      <c r="G169" s="93" t="s">
        <v>168</v>
      </c>
      <c r="H169" s="10"/>
      <c r="I169" s="10"/>
      <c r="J169" s="10"/>
      <c r="K169" s="10"/>
      <c r="L169" s="11"/>
      <c r="O169" s="25"/>
      <c r="P169" s="25"/>
      <c r="Q169" s="25"/>
      <c r="R169" s="25"/>
      <c r="S169" s="25"/>
      <c r="T169" s="24"/>
      <c r="U169" s="24"/>
      <c r="V169" s="24"/>
      <c r="W169" s="24"/>
      <c r="X169" s="24"/>
      <c r="Y169" s="24"/>
      <c r="Z169" s="24"/>
    </row>
    <row r="170" spans="1:26">
      <c r="A170" s="9"/>
      <c r="B170" s="10"/>
      <c r="C170" s="10"/>
      <c r="D170" s="10"/>
      <c r="E170" s="10"/>
      <c r="F170" s="10"/>
      <c r="G170" s="17" t="s">
        <v>170</v>
      </c>
      <c r="H170" s="10"/>
      <c r="I170" s="10"/>
      <c r="J170" s="10"/>
      <c r="K170" s="10"/>
      <c r="L170" s="11"/>
    </row>
    <row r="171" spans="1:26">
      <c r="A171" s="9"/>
      <c r="B171" s="10"/>
      <c r="C171" s="10"/>
      <c r="D171" s="10"/>
      <c r="E171" s="10"/>
      <c r="F171" s="10"/>
      <c r="G171" s="17" t="s">
        <v>169</v>
      </c>
      <c r="H171" s="10"/>
      <c r="I171" s="10"/>
      <c r="J171" s="10"/>
      <c r="K171" s="10"/>
      <c r="L171" s="11"/>
    </row>
    <row r="172" spans="1:26">
      <c r="A172" s="9"/>
      <c r="B172" s="10"/>
      <c r="C172" s="10"/>
      <c r="D172" s="10"/>
      <c r="E172" s="10"/>
      <c r="F172" s="10"/>
      <c r="G172" s="17" t="s">
        <v>171</v>
      </c>
      <c r="H172" s="10"/>
      <c r="I172" s="10"/>
      <c r="J172" s="10"/>
      <c r="K172" s="10"/>
      <c r="L172" s="11"/>
      <c r="O172" s="1" t="s">
        <v>85</v>
      </c>
      <c r="P172" s="1" t="s">
        <v>123</v>
      </c>
      <c r="Q172" s="1" t="s">
        <v>124</v>
      </c>
      <c r="R172" s="1" t="s">
        <v>125</v>
      </c>
      <c r="S172" s="1" t="s">
        <v>126</v>
      </c>
    </row>
    <row r="173" spans="1:26">
      <c r="A173" s="9"/>
      <c r="B173" s="10"/>
      <c r="C173" s="10"/>
      <c r="D173" s="10"/>
      <c r="E173" s="10"/>
      <c r="F173" s="10"/>
      <c r="G173" s="17" t="s">
        <v>172</v>
      </c>
      <c r="H173" s="10"/>
      <c r="I173" s="10"/>
      <c r="J173" s="10"/>
      <c r="K173" s="10"/>
      <c r="L173" s="11"/>
    </row>
    <row r="174" spans="1:26" ht="15" customHeight="1">
      <c r="A174" s="9"/>
      <c r="B174" s="10"/>
      <c r="C174" s="10"/>
      <c r="D174" s="10"/>
      <c r="E174" s="10"/>
      <c r="F174" s="10"/>
      <c r="G174" s="17"/>
      <c r="H174" s="10"/>
      <c r="I174" s="10"/>
      <c r="J174" s="10"/>
      <c r="K174" s="10"/>
      <c r="L174" s="11"/>
      <c r="N174" s="1" t="s">
        <v>164</v>
      </c>
      <c r="O174" s="24">
        <v>0.4</v>
      </c>
      <c r="P174" s="24">
        <v>0.7</v>
      </c>
      <c r="Q174" s="24">
        <v>0.32</v>
      </c>
      <c r="R174" s="24">
        <v>0.3</v>
      </c>
      <c r="S174" s="24">
        <v>0.2</v>
      </c>
    </row>
    <row r="175" spans="1:26" ht="33" customHeight="1">
      <c r="A175" s="9"/>
      <c r="B175" s="10"/>
      <c r="C175" s="10"/>
      <c r="D175" s="10"/>
      <c r="E175" s="10"/>
      <c r="F175" s="10"/>
      <c r="G175" s="93" t="s">
        <v>173</v>
      </c>
      <c r="H175" s="10"/>
      <c r="I175" s="10"/>
      <c r="J175" s="10"/>
      <c r="K175" s="10"/>
      <c r="L175" s="11"/>
      <c r="N175" s="1" t="s">
        <v>122</v>
      </c>
      <c r="O175" s="25">
        <v>0.4</v>
      </c>
      <c r="P175" s="25">
        <v>0.45</v>
      </c>
      <c r="Q175" s="25">
        <v>0.18</v>
      </c>
      <c r="R175" s="25">
        <v>0.3</v>
      </c>
      <c r="S175" s="25">
        <v>0.3</v>
      </c>
    </row>
    <row r="176" spans="1:26" ht="14.45" customHeight="1">
      <c r="A176" s="9"/>
      <c r="B176" s="10"/>
      <c r="C176" s="10"/>
      <c r="D176" s="10"/>
      <c r="E176" s="10"/>
      <c r="F176" s="10"/>
      <c r="G176" s="17" t="s">
        <v>174</v>
      </c>
      <c r="H176" s="10"/>
      <c r="I176" s="10"/>
      <c r="J176" s="10"/>
      <c r="K176" s="10"/>
      <c r="L176" s="11"/>
      <c r="O176" s="25"/>
      <c r="P176" s="25"/>
      <c r="Q176" s="25"/>
      <c r="R176" s="25"/>
      <c r="S176" s="25"/>
    </row>
    <row r="177" spans="1:12" ht="14.45" customHeight="1">
      <c r="A177" s="9"/>
      <c r="B177" s="10"/>
      <c r="C177" s="10"/>
      <c r="D177" s="10"/>
      <c r="E177" s="10"/>
      <c r="F177" s="10"/>
      <c r="G177" s="17" t="s">
        <v>175</v>
      </c>
      <c r="H177" s="10"/>
      <c r="I177" s="10"/>
      <c r="J177" s="10"/>
      <c r="K177" s="10"/>
      <c r="L177" s="11"/>
    </row>
    <row r="178" spans="1:12" ht="14.45" customHeight="1">
      <c r="A178" s="9"/>
      <c r="B178" s="10"/>
      <c r="C178" s="10"/>
      <c r="D178" s="10"/>
      <c r="E178" s="10"/>
      <c r="F178" s="10"/>
      <c r="G178" s="17" t="s">
        <v>176</v>
      </c>
      <c r="H178" s="10"/>
      <c r="I178" s="10"/>
      <c r="J178" s="10"/>
      <c r="K178" s="10"/>
      <c r="L178" s="11"/>
    </row>
    <row r="179" spans="1:12" ht="14.45" customHeight="1">
      <c r="A179" s="9"/>
      <c r="B179" s="10"/>
      <c r="C179" s="10"/>
      <c r="D179" s="10"/>
      <c r="E179" s="10"/>
      <c r="F179" s="10"/>
      <c r="G179" s="17" t="s">
        <v>177</v>
      </c>
      <c r="H179" s="10"/>
      <c r="I179" s="10"/>
      <c r="J179" s="10"/>
      <c r="K179" s="10"/>
      <c r="L179" s="11"/>
    </row>
    <row r="180" spans="1:12" ht="14.45" customHeight="1">
      <c r="A180" s="9"/>
      <c r="B180" s="10"/>
      <c r="C180" s="10"/>
      <c r="D180" s="10"/>
      <c r="E180" s="10"/>
      <c r="F180" s="10"/>
      <c r="G180" s="17" t="s">
        <v>178</v>
      </c>
      <c r="H180" s="10"/>
      <c r="I180" s="10"/>
      <c r="J180" s="10"/>
      <c r="K180" s="10"/>
      <c r="L180" s="11"/>
    </row>
    <row r="181" spans="1:12" ht="15" customHeight="1">
      <c r="A181" s="9"/>
      <c r="B181" s="10"/>
      <c r="C181" s="10"/>
      <c r="D181" s="10"/>
      <c r="E181" s="10"/>
      <c r="F181" s="10"/>
      <c r="G181" s="17"/>
      <c r="H181" s="10"/>
      <c r="I181" s="10"/>
      <c r="J181" s="10"/>
      <c r="K181" s="10"/>
      <c r="L181" s="11"/>
    </row>
    <row r="182" spans="1:12" ht="33.6" customHeight="1">
      <c r="A182" s="9"/>
      <c r="B182" s="10"/>
      <c r="C182" s="10"/>
      <c r="D182" s="10"/>
      <c r="E182" s="10"/>
      <c r="F182" s="10"/>
      <c r="G182" s="93" t="s">
        <v>179</v>
      </c>
      <c r="H182" s="10"/>
      <c r="I182" s="10"/>
      <c r="J182" s="10"/>
      <c r="K182" s="10"/>
      <c r="L182" s="11"/>
    </row>
    <row r="183" spans="1:12" ht="14.45" customHeight="1">
      <c r="A183" s="9"/>
      <c r="B183" s="10"/>
      <c r="C183" s="10"/>
      <c r="D183" s="10"/>
      <c r="E183" s="10"/>
      <c r="F183" s="10"/>
      <c r="G183" s="17" t="s">
        <v>180</v>
      </c>
      <c r="H183" s="10"/>
      <c r="I183" s="10"/>
      <c r="J183" s="10"/>
      <c r="K183" s="10"/>
      <c r="L183" s="11"/>
    </row>
    <row r="184" spans="1:12" ht="14.45" customHeight="1">
      <c r="A184" s="9"/>
      <c r="B184" s="10"/>
      <c r="C184" s="10"/>
      <c r="D184" s="10"/>
      <c r="E184" s="10"/>
      <c r="F184" s="10"/>
      <c r="G184" s="17" t="s">
        <v>181</v>
      </c>
      <c r="H184" s="10"/>
      <c r="I184" s="10"/>
      <c r="J184" s="10"/>
      <c r="K184" s="10"/>
      <c r="L184" s="11"/>
    </row>
    <row r="185" spans="1:12" ht="14.45" customHeight="1">
      <c r="A185" s="9"/>
      <c r="B185" s="10"/>
      <c r="C185" s="10"/>
      <c r="D185" s="10"/>
      <c r="E185" s="10"/>
      <c r="F185" s="10"/>
      <c r="G185" s="17" t="s">
        <v>182</v>
      </c>
      <c r="H185" s="10"/>
      <c r="I185" s="10"/>
      <c r="J185" s="10"/>
      <c r="K185" s="10"/>
      <c r="L185" s="11"/>
    </row>
    <row r="186" spans="1:12" ht="14.45" customHeight="1">
      <c r="A186" s="9"/>
      <c r="B186" s="10"/>
      <c r="C186" s="10"/>
      <c r="D186" s="10"/>
      <c r="E186" s="10"/>
      <c r="F186" s="10"/>
      <c r="G186" s="17" t="s">
        <v>183</v>
      </c>
      <c r="H186" s="10"/>
      <c r="I186" s="10"/>
      <c r="J186" s="10"/>
      <c r="K186" s="10"/>
      <c r="L186" s="11"/>
    </row>
    <row r="187" spans="1:12" ht="15" customHeight="1">
      <c r="A187" s="9"/>
      <c r="B187" s="10"/>
      <c r="C187" s="10"/>
      <c r="D187" s="10"/>
      <c r="E187" s="10"/>
      <c r="F187" s="10"/>
      <c r="G187" s="17"/>
      <c r="H187" s="10"/>
      <c r="I187" s="10"/>
      <c r="J187" s="10"/>
      <c r="K187" s="10"/>
      <c r="L187" s="11"/>
    </row>
    <row r="188" spans="1:12" ht="33.6" customHeight="1">
      <c r="A188" s="9"/>
      <c r="B188" s="10"/>
      <c r="C188" s="10"/>
      <c r="D188" s="10"/>
      <c r="E188" s="10"/>
      <c r="F188" s="10"/>
      <c r="G188" s="93" t="s">
        <v>184</v>
      </c>
      <c r="H188" s="10"/>
      <c r="I188" s="10"/>
      <c r="J188" s="10"/>
      <c r="K188" s="10"/>
      <c r="L188" s="11"/>
    </row>
    <row r="189" spans="1:12" ht="14.45" customHeight="1">
      <c r="A189" s="9"/>
      <c r="B189" s="10"/>
      <c r="C189" s="10"/>
      <c r="D189" s="10"/>
      <c r="E189" s="10"/>
      <c r="F189" s="10"/>
      <c r="G189" s="17" t="s">
        <v>185</v>
      </c>
      <c r="H189" s="10"/>
      <c r="I189" s="10"/>
      <c r="J189" s="10"/>
      <c r="K189" s="10"/>
      <c r="L189" s="11"/>
    </row>
    <row r="190" spans="1:12" ht="14.45" customHeight="1">
      <c r="A190" s="9"/>
      <c r="B190" s="10"/>
      <c r="C190" s="10"/>
      <c r="D190" s="10"/>
      <c r="E190" s="10"/>
      <c r="F190" s="10"/>
      <c r="G190" s="17" t="s">
        <v>186</v>
      </c>
      <c r="H190" s="10"/>
      <c r="I190" s="10"/>
      <c r="J190" s="10"/>
      <c r="K190" s="10"/>
      <c r="L190" s="11"/>
    </row>
    <row r="191" spans="1:12" ht="14.45" customHeight="1">
      <c r="A191" s="9"/>
      <c r="B191" s="10"/>
      <c r="C191" s="10"/>
      <c r="D191" s="10"/>
      <c r="E191" s="10"/>
      <c r="F191" s="10"/>
      <c r="G191" s="17" t="s">
        <v>187</v>
      </c>
      <c r="H191" s="10"/>
      <c r="I191" s="10"/>
      <c r="J191" s="10"/>
      <c r="K191" s="10"/>
      <c r="L191" s="11"/>
    </row>
    <row r="192" spans="1:12" ht="14.45" customHeight="1">
      <c r="A192" s="9"/>
      <c r="B192" s="10"/>
      <c r="C192" s="10"/>
      <c r="D192" s="10"/>
      <c r="E192" s="10"/>
      <c r="F192" s="10"/>
      <c r="G192" s="17" t="s">
        <v>244</v>
      </c>
      <c r="H192" s="10"/>
      <c r="I192" s="10"/>
      <c r="J192" s="10"/>
      <c r="K192" s="10"/>
      <c r="L192" s="11"/>
    </row>
    <row r="193" spans="1:19" ht="14.45" customHeight="1">
      <c r="A193" s="9"/>
      <c r="B193" s="10"/>
      <c r="C193" s="10"/>
      <c r="D193" s="10"/>
      <c r="E193" s="10"/>
      <c r="F193" s="10"/>
      <c r="G193" s="17" t="s">
        <v>245</v>
      </c>
      <c r="H193" s="10"/>
      <c r="I193" s="10"/>
      <c r="J193" s="10"/>
      <c r="K193" s="10"/>
      <c r="L193" s="11"/>
    </row>
    <row r="194" spans="1:19" ht="14.45" customHeight="1">
      <c r="A194" s="9"/>
      <c r="B194" s="10"/>
      <c r="C194" s="10"/>
      <c r="D194" s="10"/>
      <c r="E194" s="10"/>
      <c r="F194" s="10"/>
      <c r="G194" s="17" t="s">
        <v>188</v>
      </c>
      <c r="H194" s="10"/>
      <c r="I194" s="10"/>
      <c r="J194" s="10"/>
      <c r="K194" s="10"/>
      <c r="L194" s="11"/>
    </row>
    <row r="195" spans="1:19" ht="14.45" customHeight="1">
      <c r="A195" s="9"/>
      <c r="B195" s="10"/>
      <c r="C195" s="10"/>
      <c r="D195" s="10"/>
      <c r="E195" s="10"/>
      <c r="F195" s="10"/>
      <c r="G195" s="17" t="s">
        <v>189</v>
      </c>
      <c r="H195" s="10"/>
      <c r="I195" s="10"/>
      <c r="J195" s="10"/>
      <c r="K195" s="10"/>
      <c r="L195" s="11"/>
    </row>
    <row r="196" spans="1:19" ht="14.45" customHeight="1">
      <c r="A196" s="9"/>
      <c r="B196" s="10"/>
      <c r="C196" s="10"/>
      <c r="D196" s="10"/>
      <c r="E196" s="10"/>
      <c r="F196" s="10"/>
      <c r="G196" s="17" t="s">
        <v>237</v>
      </c>
      <c r="H196" s="10"/>
      <c r="I196" s="10"/>
      <c r="J196" s="10"/>
      <c r="K196" s="10"/>
      <c r="L196" s="11"/>
    </row>
    <row r="197" spans="1:19" ht="14.45" customHeight="1">
      <c r="A197" s="9"/>
      <c r="B197" s="10"/>
      <c r="C197" s="10"/>
      <c r="D197" s="10"/>
      <c r="E197" s="10"/>
      <c r="F197" s="10"/>
      <c r="G197" s="17" t="s">
        <v>190</v>
      </c>
      <c r="H197" s="10"/>
      <c r="I197" s="10"/>
      <c r="J197" s="10"/>
      <c r="K197" s="10"/>
      <c r="L197" s="11"/>
    </row>
    <row r="198" spans="1:19" ht="12.6" customHeight="1" thickBot="1">
      <c r="A198" s="12"/>
      <c r="B198" s="13"/>
      <c r="C198" s="13"/>
      <c r="D198" s="13"/>
      <c r="E198" s="13"/>
      <c r="F198" s="13"/>
      <c r="G198" s="18"/>
      <c r="H198" s="13"/>
      <c r="I198" s="13"/>
      <c r="J198" s="13"/>
      <c r="K198" s="13"/>
      <c r="L198" s="14"/>
    </row>
    <row r="199" spans="1:19" ht="4.1500000000000004" customHeight="1">
      <c r="A199" s="16"/>
      <c r="B199" s="16"/>
      <c r="C199" s="16"/>
      <c r="D199" s="16"/>
      <c r="E199" s="16"/>
      <c r="F199" s="16"/>
      <c r="G199" s="16"/>
      <c r="H199" s="16"/>
      <c r="I199" s="16"/>
      <c r="J199" s="16"/>
      <c r="K199" s="16"/>
      <c r="L199" s="91"/>
    </row>
    <row r="200" spans="1:19" ht="24" customHeight="1" thickBot="1">
      <c r="A200" s="267" t="s">
        <v>102</v>
      </c>
      <c r="B200" s="268"/>
      <c r="C200" s="268"/>
      <c r="D200" s="268"/>
      <c r="E200" s="268"/>
      <c r="F200" s="268"/>
      <c r="G200" s="268"/>
      <c r="H200" s="268"/>
      <c r="I200" s="268"/>
      <c r="J200" s="268"/>
      <c r="K200" s="268"/>
      <c r="L200" s="269"/>
    </row>
    <row r="201" spans="1:19" ht="23.45" customHeight="1" thickBot="1">
      <c r="O201" s="1" t="s">
        <v>85</v>
      </c>
      <c r="P201" s="1" t="s">
        <v>123</v>
      </c>
      <c r="Q201" s="1" t="s">
        <v>124</v>
      </c>
      <c r="R201" s="1" t="s">
        <v>125</v>
      </c>
      <c r="S201" s="1" t="s">
        <v>126</v>
      </c>
    </row>
    <row r="202" spans="1:19" ht="9" customHeight="1">
      <c r="A202" s="6"/>
      <c r="B202" s="7"/>
      <c r="C202" s="7"/>
      <c r="D202" s="7"/>
      <c r="E202" s="7"/>
      <c r="F202" s="7"/>
      <c r="G202" s="7"/>
      <c r="H202" s="7"/>
      <c r="I202" s="7"/>
      <c r="J202" s="7"/>
      <c r="K202" s="7"/>
      <c r="L202" s="8"/>
    </row>
    <row r="203" spans="1:19" ht="37.15" customHeight="1">
      <c r="A203" s="9"/>
      <c r="B203" s="188" t="s">
        <v>238</v>
      </c>
      <c r="C203" s="188"/>
      <c r="D203" s="188"/>
      <c r="E203" s="188"/>
      <c r="F203" s="188"/>
      <c r="G203" s="188"/>
      <c r="H203" s="188"/>
      <c r="I203" s="188"/>
      <c r="J203" s="188"/>
      <c r="K203" s="188"/>
      <c r="L203" s="11"/>
      <c r="N203" s="1" t="s">
        <v>3</v>
      </c>
      <c r="O203" s="24" t="str">
        <f>IF(貴社データ!E16=1,貴社データ!B16,"")</f>
        <v>-</v>
      </c>
      <c r="P203" s="24" t="str">
        <f>IF(貴社データ!E17=1,貴社データ!B17,"")</f>
        <v>-</v>
      </c>
      <c r="Q203" s="24" t="str">
        <f>IF(貴社データ!E18=1,貴社データ!B18,"")</f>
        <v>-</v>
      </c>
      <c r="R203" s="24" t="str">
        <f>IF(貴社データ!E19=1,貴社データ!B19,"")</f>
        <v>-</v>
      </c>
      <c r="S203" s="24" t="str">
        <f>IF(貴社データ!E20=1,貴社データ!B20,"")</f>
        <v>-</v>
      </c>
    </row>
    <row r="204" spans="1:19" ht="18.75">
      <c r="A204" s="9"/>
      <c r="B204" s="10"/>
      <c r="C204" s="10"/>
      <c r="D204" s="10"/>
      <c r="E204" s="10"/>
      <c r="F204" s="10"/>
      <c r="G204" s="10"/>
      <c r="H204" s="10"/>
      <c r="I204" s="10"/>
      <c r="J204" s="10"/>
      <c r="K204" s="10"/>
      <c r="L204" s="11"/>
      <c r="N204" s="1" t="s">
        <v>122</v>
      </c>
      <c r="O204" s="25">
        <f>平均2022!O3</f>
        <v>0.3896</v>
      </c>
      <c r="P204" s="25">
        <f>平均2022!P3</f>
        <v>0.43240000000000001</v>
      </c>
      <c r="Q204" s="25">
        <f>平均2022!Q3</f>
        <v>0.15540000000000001</v>
      </c>
      <c r="R204" s="25">
        <f>平均2022!R3</f>
        <v>0.29520000000000002</v>
      </c>
      <c r="S204" s="25">
        <f>平均2022!V3</f>
        <v>0.3075</v>
      </c>
    </row>
    <row r="205" spans="1:19" ht="18.75">
      <c r="A205" s="9"/>
      <c r="B205" s="10" t="s">
        <v>103</v>
      </c>
      <c r="C205" s="10"/>
      <c r="D205" s="10"/>
      <c r="E205" s="10"/>
      <c r="F205" s="10"/>
      <c r="G205" s="10"/>
      <c r="H205" s="10"/>
      <c r="I205" s="10"/>
      <c r="J205" s="10"/>
      <c r="K205" s="10"/>
      <c r="L205" s="11"/>
      <c r="N205" s="1" t="s">
        <v>127</v>
      </c>
      <c r="O205" s="25" t="str">
        <f>IF(ISERROR(VLOOKUP(貴社データ!$B$9, 平均2022!$C$4:$AW$45, 13, FALSE)),"",VLOOKUP(貴社データ!$B$9, 平均2022!$C$4:$AW$45, 13, FALSE))</f>
        <v/>
      </c>
      <c r="P205" s="25" t="str">
        <f>IF(ISERROR(VLOOKUP(貴社データ!$B$9, 平均2022!$C$4:$AW$45, 14, FALSE)),"",VLOOKUP(貴社データ!$B$9, 平均2022!$C$4:$AW$45, 14, FALSE))</f>
        <v/>
      </c>
      <c r="Q205" s="25" t="str">
        <f>IF(ISERROR(VLOOKUP(貴社データ!$B$9, 平均2022!$C$4:$AW$45, 15, FALSE)),"",VLOOKUP(貴社データ!$B$9, 平均2022!$C$4:$AW$45, 15, FALSE))</f>
        <v/>
      </c>
      <c r="R205" s="25" t="str">
        <f>IF(ISERROR(VLOOKUP(貴社データ!$B$9, 平均2022!$C$4:$AW$45, 16, FALSE)),"",VLOOKUP(貴社データ!$B$9, 平均2022!$C$4:$AW$45, 16, FALSE))</f>
        <v/>
      </c>
      <c r="S205" s="25" t="str">
        <f>IF(ISERROR(VLOOKUP(貴社データ!$B$9, 平均2022!$C$4:$AW$45, 20, FALSE)),"",VLOOKUP(貴社データ!$B$9, 平均2022!$C$4:$AW$45, 20, FALSE))</f>
        <v/>
      </c>
    </row>
    <row r="206" spans="1:19">
      <c r="A206" s="9"/>
      <c r="B206" s="10" t="s">
        <v>104</v>
      </c>
      <c r="C206" s="10"/>
      <c r="D206" s="10"/>
      <c r="E206" s="10"/>
      <c r="F206" s="10"/>
      <c r="G206" s="10"/>
      <c r="H206" s="10"/>
      <c r="I206" s="10"/>
      <c r="J206" s="10"/>
      <c r="K206" s="10"/>
      <c r="L206" s="11"/>
    </row>
    <row r="207" spans="1:19" ht="16.5" thickBot="1">
      <c r="A207" s="12"/>
      <c r="B207" s="13"/>
      <c r="C207" s="13"/>
      <c r="D207" s="13"/>
      <c r="E207" s="13"/>
      <c r="F207" s="13"/>
      <c r="G207" s="13"/>
      <c r="H207" s="13"/>
      <c r="I207" s="13"/>
      <c r="J207" s="13"/>
      <c r="K207" s="13"/>
      <c r="L207" s="14"/>
      <c r="O207" s="24"/>
      <c r="P207" s="24"/>
      <c r="Q207" s="24"/>
      <c r="R207" s="24"/>
      <c r="S207" s="24"/>
    </row>
    <row r="208" spans="1:19" ht="7.9" customHeight="1" thickBot="1">
      <c r="A208" s="4"/>
      <c r="B208" s="4"/>
      <c r="C208" s="4"/>
      <c r="D208" s="4"/>
      <c r="E208" s="4"/>
      <c r="F208" s="4"/>
      <c r="G208" s="4"/>
      <c r="H208" s="4"/>
      <c r="I208" s="4"/>
      <c r="J208" s="4"/>
      <c r="K208" s="4"/>
      <c r="L208" s="4"/>
      <c r="O208" s="24"/>
      <c r="P208" s="24"/>
      <c r="Q208" s="24"/>
      <c r="R208" s="24"/>
      <c r="S208" s="24"/>
    </row>
    <row r="209" spans="1:19" ht="9" customHeight="1">
      <c r="A209" s="35"/>
      <c r="B209" s="36"/>
      <c r="C209" s="36"/>
      <c r="D209" s="36"/>
      <c r="E209" s="36"/>
      <c r="F209" s="36"/>
      <c r="G209" s="36"/>
      <c r="H209" s="36"/>
      <c r="I209" s="36"/>
      <c r="J209" s="36"/>
      <c r="K209" s="36"/>
      <c r="L209" s="37"/>
      <c r="O209" s="25"/>
      <c r="P209" s="25"/>
      <c r="Q209" s="25"/>
      <c r="R209" s="25"/>
      <c r="S209" s="25"/>
    </row>
    <row r="210" spans="1:19">
      <c r="A210" s="204" t="s">
        <v>128</v>
      </c>
      <c r="B210" s="205"/>
      <c r="C210" s="205"/>
      <c r="D210" s="205"/>
      <c r="E210" s="205"/>
      <c r="F210" s="205"/>
      <c r="G210" s="205"/>
      <c r="H210" s="205"/>
      <c r="I210" s="205"/>
      <c r="J210" s="205"/>
      <c r="K210" s="205"/>
      <c r="L210" s="206"/>
    </row>
    <row r="211" spans="1:19">
      <c r="A211" s="38"/>
      <c r="B211" s="39"/>
      <c r="C211" s="39"/>
      <c r="D211" s="39"/>
      <c r="E211" s="39"/>
      <c r="F211" s="39"/>
      <c r="G211" s="39"/>
      <c r="H211" s="39"/>
      <c r="I211" s="39"/>
      <c r="J211" s="39"/>
      <c r="K211" s="39"/>
      <c r="L211" s="40"/>
    </row>
    <row r="212" spans="1:19">
      <c r="A212" s="38"/>
      <c r="B212" s="39"/>
      <c r="C212" s="39"/>
      <c r="D212" s="39"/>
      <c r="E212" s="39"/>
      <c r="F212" s="39"/>
      <c r="G212" s="39"/>
      <c r="H212" s="39"/>
      <c r="I212" s="39"/>
      <c r="J212" s="39"/>
      <c r="K212" s="39"/>
      <c r="L212" s="40"/>
    </row>
    <row r="213" spans="1:19">
      <c r="A213" s="38"/>
      <c r="B213" s="39"/>
      <c r="C213" s="39"/>
      <c r="D213" s="39"/>
      <c r="E213" s="39"/>
      <c r="F213" s="39"/>
      <c r="G213" s="39"/>
      <c r="H213" s="39"/>
      <c r="I213" s="39"/>
      <c r="J213" s="39"/>
      <c r="K213" s="39"/>
      <c r="L213" s="40"/>
    </row>
    <row r="214" spans="1:19">
      <c r="A214" s="38"/>
      <c r="B214" s="39"/>
      <c r="C214" s="39"/>
      <c r="D214" s="39"/>
      <c r="E214" s="39"/>
      <c r="F214" s="39"/>
      <c r="G214" s="39"/>
      <c r="H214" s="39"/>
      <c r="I214" s="39"/>
      <c r="J214" s="39"/>
      <c r="K214" s="39"/>
      <c r="L214" s="40"/>
    </row>
    <row r="215" spans="1:19">
      <c r="A215" s="38"/>
      <c r="B215" s="39"/>
      <c r="C215" s="39"/>
      <c r="D215" s="39"/>
      <c r="E215" s="39"/>
      <c r="F215" s="39"/>
      <c r="G215" s="39"/>
      <c r="H215" s="39"/>
      <c r="I215" s="39"/>
      <c r="J215" s="39"/>
      <c r="K215" s="39"/>
      <c r="L215" s="40"/>
    </row>
    <row r="216" spans="1:19">
      <c r="A216" s="38"/>
      <c r="B216" s="39"/>
      <c r="C216" s="39"/>
      <c r="D216" s="39"/>
      <c r="E216" s="39"/>
      <c r="F216" s="39"/>
      <c r="G216" s="39"/>
      <c r="H216" s="39"/>
      <c r="I216" s="39"/>
      <c r="J216" s="39"/>
      <c r="K216" s="39"/>
      <c r="L216" s="40"/>
    </row>
    <row r="217" spans="1:19">
      <c r="A217" s="38"/>
      <c r="B217" s="39"/>
      <c r="C217" s="39"/>
      <c r="D217" s="39"/>
      <c r="E217" s="39"/>
      <c r="F217" s="39"/>
      <c r="G217" s="39"/>
      <c r="H217" s="39"/>
      <c r="I217" s="39"/>
      <c r="J217" s="39"/>
      <c r="K217" s="39"/>
      <c r="L217" s="40"/>
    </row>
    <row r="218" spans="1:19">
      <c r="A218" s="38"/>
      <c r="B218" s="39"/>
      <c r="C218" s="39"/>
      <c r="D218" s="39"/>
      <c r="E218" s="39"/>
      <c r="F218" s="39"/>
      <c r="G218" s="39"/>
      <c r="H218" s="39"/>
      <c r="I218" s="39"/>
      <c r="J218" s="39"/>
      <c r="K218" s="39"/>
      <c r="L218" s="40"/>
    </row>
    <row r="219" spans="1:19">
      <c r="A219" s="38"/>
      <c r="B219" s="39"/>
      <c r="C219" s="39"/>
      <c r="D219" s="39"/>
      <c r="E219" s="39"/>
      <c r="F219" s="39"/>
      <c r="G219" s="39"/>
      <c r="H219" s="39"/>
      <c r="I219" s="39"/>
      <c r="J219" s="39"/>
      <c r="K219" s="39"/>
      <c r="L219" s="40"/>
    </row>
    <row r="220" spans="1:19">
      <c r="A220" s="38"/>
      <c r="B220" s="39"/>
      <c r="C220" s="39"/>
      <c r="D220" s="39"/>
      <c r="E220" s="39"/>
      <c r="F220" s="39"/>
      <c r="G220" s="39"/>
      <c r="H220" s="39"/>
      <c r="I220" s="39"/>
      <c r="J220" s="39"/>
      <c r="K220" s="39"/>
      <c r="L220" s="40"/>
    </row>
    <row r="221" spans="1:19">
      <c r="A221" s="38"/>
      <c r="B221" s="39"/>
      <c r="C221" s="39"/>
      <c r="D221" s="39"/>
      <c r="E221" s="39"/>
      <c r="F221" s="39"/>
      <c r="G221" s="39"/>
      <c r="H221" s="39"/>
      <c r="I221" s="39"/>
      <c r="J221" s="39"/>
      <c r="K221" s="39"/>
      <c r="L221" s="40"/>
    </row>
    <row r="222" spans="1:19">
      <c r="A222" s="38"/>
      <c r="B222" s="39"/>
      <c r="C222" s="39"/>
      <c r="D222" s="39"/>
      <c r="E222" s="39"/>
      <c r="F222" s="39"/>
      <c r="G222" s="39"/>
      <c r="H222" s="39"/>
      <c r="I222" s="39"/>
      <c r="J222" s="39"/>
      <c r="K222" s="39"/>
      <c r="L222" s="40"/>
    </row>
    <row r="223" spans="1:19">
      <c r="A223" s="38"/>
      <c r="B223" s="39"/>
      <c r="C223" s="39"/>
      <c r="D223" s="39"/>
      <c r="E223" s="39"/>
      <c r="F223" s="39"/>
      <c r="G223" s="39"/>
      <c r="H223" s="39"/>
      <c r="I223" s="39"/>
      <c r="J223" s="39"/>
      <c r="K223" s="39"/>
      <c r="L223" s="40"/>
    </row>
    <row r="224" spans="1:19">
      <c r="A224" s="38"/>
      <c r="B224" s="39"/>
      <c r="C224" s="39"/>
      <c r="D224" s="39"/>
      <c r="E224" s="39"/>
      <c r="F224" s="39"/>
      <c r="G224" s="39"/>
      <c r="H224" s="39"/>
      <c r="I224" s="39"/>
      <c r="J224" s="39"/>
      <c r="K224" s="39"/>
      <c r="L224" s="40"/>
    </row>
    <row r="225" spans="1:12">
      <c r="A225" s="38"/>
      <c r="B225" s="39"/>
      <c r="C225" s="39"/>
      <c r="D225" s="39"/>
      <c r="E225" s="39"/>
      <c r="F225" s="39"/>
      <c r="G225" s="39"/>
      <c r="H225" s="39"/>
      <c r="I225" s="39"/>
      <c r="J225" s="39"/>
      <c r="K225" s="39"/>
      <c r="L225" s="40"/>
    </row>
    <row r="226" spans="1:12">
      <c r="A226" s="38"/>
      <c r="B226" s="39"/>
      <c r="C226" s="39"/>
      <c r="D226" s="39"/>
      <c r="E226" s="39"/>
      <c r="F226" s="39"/>
      <c r="G226" s="39"/>
      <c r="H226" s="39"/>
      <c r="I226" s="39"/>
      <c r="J226" s="39"/>
      <c r="K226" s="39"/>
      <c r="L226" s="40"/>
    </row>
    <row r="227" spans="1:12">
      <c r="A227" s="38"/>
      <c r="B227" s="39"/>
      <c r="C227" s="39"/>
      <c r="D227" s="39"/>
      <c r="E227" s="39"/>
      <c r="F227" s="39"/>
      <c r="G227" s="39"/>
      <c r="H227" s="39"/>
      <c r="I227" s="39"/>
      <c r="J227" s="39"/>
      <c r="K227" s="39"/>
      <c r="L227" s="40"/>
    </row>
    <row r="228" spans="1:12">
      <c r="A228" s="38"/>
      <c r="B228" s="39"/>
      <c r="C228" s="39"/>
      <c r="D228" s="39"/>
      <c r="E228" s="39"/>
      <c r="F228" s="39"/>
      <c r="G228" s="39"/>
      <c r="H228" s="39"/>
      <c r="I228" s="39"/>
      <c r="J228" s="39"/>
      <c r="K228" s="39"/>
      <c r="L228" s="40"/>
    </row>
    <row r="229" spans="1:12">
      <c r="A229" s="38"/>
      <c r="B229" s="39"/>
      <c r="C229" s="39"/>
      <c r="D229" s="39"/>
      <c r="E229" s="39"/>
      <c r="F229" s="39"/>
      <c r="G229" s="39"/>
      <c r="H229" s="39"/>
      <c r="I229" s="39"/>
      <c r="J229" s="39"/>
      <c r="K229" s="39"/>
      <c r="L229" s="40"/>
    </row>
    <row r="230" spans="1:12">
      <c r="A230" s="38"/>
      <c r="B230" s="39"/>
      <c r="C230" s="39"/>
      <c r="D230" s="39"/>
      <c r="E230" s="39"/>
      <c r="F230" s="39"/>
      <c r="G230" s="39"/>
      <c r="H230" s="39"/>
      <c r="I230" s="39"/>
      <c r="J230" s="39"/>
      <c r="K230" s="39"/>
      <c r="L230" s="40"/>
    </row>
    <row r="231" spans="1:12">
      <c r="A231" s="38"/>
      <c r="B231" s="39"/>
      <c r="C231" s="39"/>
      <c r="D231" s="39"/>
      <c r="E231" s="39"/>
      <c r="F231" s="39"/>
      <c r="G231" s="39"/>
      <c r="H231" s="39"/>
      <c r="I231" s="39"/>
      <c r="J231" s="39"/>
      <c r="K231" s="39"/>
      <c r="L231" s="40"/>
    </row>
    <row r="232" spans="1:12">
      <c r="A232" s="38"/>
      <c r="B232" s="39"/>
      <c r="C232" s="39"/>
      <c r="D232" s="39"/>
      <c r="E232" s="39"/>
      <c r="F232" s="39"/>
      <c r="G232" s="39"/>
      <c r="H232" s="39"/>
      <c r="I232" s="39"/>
      <c r="J232" s="39"/>
      <c r="K232" s="39"/>
      <c r="L232" s="40"/>
    </row>
    <row r="233" spans="1:12" ht="16.5" thickBot="1">
      <c r="A233" s="41"/>
      <c r="B233" s="42"/>
      <c r="C233" s="42"/>
      <c r="D233" s="42"/>
      <c r="E233" s="42"/>
      <c r="F233" s="42"/>
      <c r="G233" s="42"/>
      <c r="H233" s="42"/>
      <c r="I233" s="42"/>
      <c r="J233" s="42"/>
      <c r="K233" s="42"/>
      <c r="L233" s="43"/>
    </row>
    <row r="235" spans="1:12" ht="16.5" thickBot="1"/>
    <row r="236" spans="1:12" ht="6.6" customHeight="1">
      <c r="A236" s="6"/>
      <c r="B236" s="7"/>
      <c r="C236" s="7"/>
      <c r="D236" s="7"/>
      <c r="E236" s="7"/>
      <c r="F236" s="7"/>
      <c r="G236" s="7"/>
      <c r="H236" s="7"/>
      <c r="I236" s="7"/>
      <c r="J236" s="7"/>
      <c r="K236" s="7"/>
      <c r="L236" s="8"/>
    </row>
    <row r="237" spans="1:12">
      <c r="A237" s="9" t="s">
        <v>129</v>
      </c>
      <c r="B237" s="10"/>
      <c r="C237" s="10"/>
      <c r="D237" s="10"/>
      <c r="E237" s="10"/>
      <c r="F237" s="10"/>
      <c r="G237" s="10"/>
      <c r="H237" s="10"/>
      <c r="I237" s="10"/>
      <c r="J237" s="10"/>
      <c r="K237" s="10"/>
      <c r="L237" s="11"/>
    </row>
    <row r="238" spans="1:12">
      <c r="A238" s="9" t="s">
        <v>130</v>
      </c>
      <c r="B238" s="10"/>
      <c r="C238" s="10"/>
      <c r="D238" s="10"/>
      <c r="E238" s="10"/>
      <c r="F238" s="10"/>
      <c r="G238" s="10"/>
      <c r="H238" s="10"/>
      <c r="I238" s="10"/>
      <c r="J238" s="10"/>
      <c r="K238" s="10"/>
      <c r="L238" s="11"/>
    </row>
    <row r="239" spans="1:12">
      <c r="A239" s="9" t="s">
        <v>131</v>
      </c>
      <c r="B239" s="10"/>
      <c r="C239" s="10"/>
      <c r="D239" s="10"/>
      <c r="E239" s="10"/>
      <c r="F239" s="10"/>
      <c r="G239" s="10"/>
      <c r="H239" s="10"/>
      <c r="I239" s="10"/>
      <c r="J239" s="10"/>
      <c r="K239" s="10"/>
      <c r="L239" s="11"/>
    </row>
    <row r="240" spans="1:12">
      <c r="A240" s="9" t="s">
        <v>132</v>
      </c>
      <c r="B240" s="10"/>
      <c r="C240" s="10"/>
      <c r="D240" s="10"/>
      <c r="E240" s="10"/>
      <c r="F240" s="10"/>
      <c r="G240" s="10"/>
      <c r="H240" s="10"/>
      <c r="I240" s="10"/>
      <c r="J240" s="10"/>
      <c r="K240" s="10"/>
      <c r="L240" s="11"/>
    </row>
    <row r="241" spans="1:12">
      <c r="A241" s="9" t="s">
        <v>133</v>
      </c>
      <c r="B241" s="10"/>
      <c r="C241" s="10"/>
      <c r="D241" s="10"/>
      <c r="E241" s="10"/>
      <c r="F241" s="10"/>
      <c r="G241" s="10"/>
      <c r="H241" s="10"/>
      <c r="I241" s="10"/>
      <c r="J241" s="10"/>
      <c r="K241" s="10"/>
      <c r="L241" s="11"/>
    </row>
    <row r="242" spans="1:12">
      <c r="A242" s="9" t="s">
        <v>134</v>
      </c>
      <c r="B242" s="10"/>
      <c r="C242" s="10"/>
      <c r="D242" s="10"/>
      <c r="E242" s="10"/>
      <c r="F242" s="10"/>
      <c r="G242" s="10"/>
      <c r="H242" s="10"/>
      <c r="I242" s="10"/>
      <c r="J242" s="10"/>
      <c r="K242" s="10"/>
      <c r="L242" s="11"/>
    </row>
    <row r="243" spans="1:12">
      <c r="A243" s="9" t="s">
        <v>135</v>
      </c>
      <c r="B243" s="10"/>
      <c r="C243" s="10"/>
      <c r="D243" s="10"/>
      <c r="E243" s="10"/>
      <c r="F243" s="10"/>
      <c r="G243" s="10"/>
      <c r="H243" s="10"/>
      <c r="I243" s="10"/>
      <c r="J243" s="10"/>
      <c r="K243" s="10"/>
      <c r="L243" s="11"/>
    </row>
    <row r="244" spans="1:12">
      <c r="A244" s="9" t="s">
        <v>136</v>
      </c>
      <c r="B244" s="10"/>
      <c r="C244" s="10"/>
      <c r="D244" s="10"/>
      <c r="E244" s="10"/>
      <c r="F244" s="10"/>
      <c r="G244" s="10"/>
      <c r="H244" s="10"/>
      <c r="I244" s="10"/>
      <c r="J244" s="10"/>
      <c r="K244" s="10"/>
      <c r="L244" s="11"/>
    </row>
    <row r="245" spans="1:12" ht="16.899999999999999" customHeight="1">
      <c r="A245" s="9" t="s">
        <v>137</v>
      </c>
      <c r="B245" s="10"/>
      <c r="C245" s="10"/>
      <c r="D245" s="10"/>
      <c r="E245" s="10"/>
      <c r="F245" s="10"/>
      <c r="G245" s="10"/>
      <c r="H245" s="10"/>
      <c r="I245" s="10"/>
      <c r="J245" s="10"/>
      <c r="K245" s="10"/>
      <c r="L245" s="11"/>
    </row>
    <row r="246" spans="1:12" ht="16.5" thickBot="1">
      <c r="A246" s="12"/>
      <c r="B246" s="13"/>
      <c r="C246" s="13"/>
      <c r="D246" s="13"/>
      <c r="E246" s="13"/>
      <c r="F246" s="13"/>
      <c r="G246" s="13"/>
      <c r="H246" s="13"/>
      <c r="I246" s="13"/>
      <c r="J246" s="13"/>
      <c r="K246" s="13"/>
      <c r="L246" s="14"/>
    </row>
    <row r="247" spans="1:12">
      <c r="A247" s="4"/>
      <c r="B247" s="4"/>
      <c r="C247" s="4"/>
      <c r="D247" s="4"/>
      <c r="E247" s="4"/>
      <c r="F247" s="4"/>
      <c r="G247" s="4"/>
      <c r="H247" s="4"/>
      <c r="I247" s="4"/>
      <c r="J247" s="4"/>
      <c r="K247" s="4"/>
      <c r="L247" s="4"/>
    </row>
    <row r="248" spans="1:12" ht="24" customHeight="1" thickBot="1">
      <c r="A248" s="267" t="s">
        <v>102</v>
      </c>
      <c r="B248" s="268"/>
      <c r="C248" s="268"/>
      <c r="D248" s="268"/>
      <c r="E248" s="268"/>
      <c r="F248" s="268"/>
      <c r="G248" s="268"/>
      <c r="H248" s="268"/>
      <c r="I248" s="268"/>
      <c r="J248" s="268"/>
      <c r="K248" s="268"/>
      <c r="L248" s="269"/>
    </row>
    <row r="249" spans="1:12" ht="42" customHeight="1" thickBot="1"/>
    <row r="250" spans="1:12" ht="21.6" customHeight="1" thickBot="1">
      <c r="A250" s="207" t="s">
        <v>21</v>
      </c>
      <c r="B250" s="208"/>
      <c r="C250" s="208"/>
      <c r="D250" s="208"/>
      <c r="E250" s="208"/>
      <c r="F250" s="208"/>
      <c r="G250" s="208"/>
      <c r="H250" s="208"/>
      <c r="I250" s="208"/>
      <c r="J250" s="208"/>
      <c r="K250" s="208"/>
      <c r="L250" s="209"/>
    </row>
    <row r="251" spans="1:12" ht="24" customHeight="1"/>
    <row r="252" spans="1:12" ht="35.450000000000003" customHeight="1">
      <c r="A252" s="60"/>
      <c r="B252" s="187" t="s">
        <v>2</v>
      </c>
      <c r="C252" s="187"/>
      <c r="D252" s="70" t="s">
        <v>3</v>
      </c>
      <c r="E252" s="59" t="s">
        <v>4</v>
      </c>
      <c r="F252" s="247" t="s">
        <v>5</v>
      </c>
      <c r="G252" s="247"/>
    </row>
    <row r="253" spans="1:12" ht="35.450000000000003" customHeight="1">
      <c r="A253" s="60"/>
      <c r="B253" s="187">
        <v>2020</v>
      </c>
      <c r="C253" s="187"/>
      <c r="D253" s="79" t="str">
        <f>IF(貴社データ!G16=1,貴社データ!D16,"-")</f>
        <v>-</v>
      </c>
      <c r="E253" s="72">
        <f>平均2020!$O$3</f>
        <v>0.38240000000000002</v>
      </c>
      <c r="F253" s="248" t="str">
        <f>IF(ISERROR(VLOOKUP(貴社データ!$B$9, 平均2020!$C$4:$AW$45, 13, FALSE)),"",VLOOKUP(貴社データ!$B$9, 平均2020!$C$4:$AW$45, 13, FALSE))</f>
        <v/>
      </c>
      <c r="G253" s="249"/>
    </row>
    <row r="254" spans="1:12" ht="35.450000000000003" customHeight="1">
      <c r="A254" s="60"/>
      <c r="B254" s="187">
        <v>2021</v>
      </c>
      <c r="C254" s="187"/>
      <c r="D254" s="79" t="str">
        <f>IF(貴社データ!F16=1,貴社データ!C16,"-")</f>
        <v>-</v>
      </c>
      <c r="E254" s="72">
        <f>平均2021!$O$3</f>
        <v>0.37880000000000003</v>
      </c>
      <c r="F254" s="248" t="str">
        <f>IF(ISERROR(VLOOKUP(貴社データ!$B$9, 平均2021!$C$4:$AW$45, 13, FALSE)),"",VLOOKUP(貴社データ!$B$9, 平均2021!$C$4:$AW$45, 13, FALSE))</f>
        <v/>
      </c>
      <c r="G254" s="249"/>
    </row>
    <row r="255" spans="1:12" ht="35.450000000000003" customHeight="1">
      <c r="A255" s="60"/>
      <c r="B255" s="187">
        <v>2022</v>
      </c>
      <c r="C255" s="187"/>
      <c r="D255" s="79" t="str">
        <f>IF(貴社データ!E16=1,貴社データ!B16,"-")</f>
        <v>-</v>
      </c>
      <c r="E255" s="72">
        <f>平均2022!$O$3</f>
        <v>0.3896</v>
      </c>
      <c r="F255" s="248" t="str">
        <f>IF(ISERROR(VLOOKUP(貴社データ!$B$9, 平均2022!$C$4:$AW$45, 13, FALSE)),"",VLOOKUP(貴社データ!$B$9, 平均2022!$C$4:$AW$45, 13, FALSE))</f>
        <v/>
      </c>
      <c r="G255" s="249"/>
    </row>
    <row r="256" spans="1:12" ht="42" customHeight="1" thickBot="1"/>
    <row r="257" spans="1:12" ht="21.6" customHeight="1" thickBot="1">
      <c r="A257" s="207" t="s">
        <v>22</v>
      </c>
      <c r="B257" s="208"/>
      <c r="C257" s="208"/>
      <c r="D257" s="208"/>
      <c r="E257" s="208"/>
      <c r="F257" s="208"/>
      <c r="G257" s="208"/>
      <c r="H257" s="208"/>
      <c r="I257" s="208"/>
      <c r="J257" s="208"/>
      <c r="K257" s="208"/>
      <c r="L257" s="209"/>
    </row>
    <row r="258" spans="1:12" ht="24" customHeight="1"/>
    <row r="259" spans="1:12" ht="35.450000000000003" customHeight="1">
      <c r="A259" s="60"/>
      <c r="B259" s="187" t="s">
        <v>2</v>
      </c>
      <c r="C259" s="187"/>
      <c r="D259" s="70" t="s">
        <v>3</v>
      </c>
      <c r="E259" s="59" t="s">
        <v>4</v>
      </c>
      <c r="F259" s="247" t="s">
        <v>5</v>
      </c>
      <c r="G259" s="247"/>
    </row>
    <row r="260" spans="1:12" ht="35.450000000000003" customHeight="1">
      <c r="A260" s="60"/>
      <c r="B260" s="187">
        <v>2020</v>
      </c>
      <c r="C260" s="187"/>
      <c r="D260" s="79" t="str">
        <f>IF(貴社データ!G17=1,貴社データ!D17,"-")</f>
        <v>-</v>
      </c>
      <c r="E260" s="72">
        <f>平均2020!$P$3</f>
        <v>0.4415</v>
      </c>
      <c r="F260" s="248" t="str">
        <f>IF(ISERROR(VLOOKUP(貴社データ!$B$9, 平均2020!$C$4:$AW$45, 14, FALSE)),"",VLOOKUP(貴社データ!$B$9, 平均2020!$C$4:$AW$45, 14, FALSE))</f>
        <v/>
      </c>
      <c r="G260" s="249"/>
    </row>
    <row r="261" spans="1:12" ht="35.450000000000003" customHeight="1">
      <c r="A261" s="60"/>
      <c r="B261" s="187">
        <v>2021</v>
      </c>
      <c r="C261" s="187"/>
      <c r="D261" s="79" t="str">
        <f>IF(貴社データ!F17=1,貴社データ!C17,"-")</f>
        <v>-</v>
      </c>
      <c r="E261" s="72">
        <f>平均2021!$P$3</f>
        <v>0.4461</v>
      </c>
      <c r="F261" s="248" t="str">
        <f>IF(ISERROR(VLOOKUP(貴社データ!$B$9, 平均2021!$C$4:$AW$45, 14, FALSE)),"",VLOOKUP(貴社データ!$B$9, 平均2021!$C$4:$AW$45, 14, FALSE))</f>
        <v/>
      </c>
      <c r="G261" s="249"/>
    </row>
    <row r="262" spans="1:12" ht="35.450000000000003" customHeight="1">
      <c r="A262" s="60"/>
      <c r="B262" s="187">
        <v>2022</v>
      </c>
      <c r="C262" s="187"/>
      <c r="D262" s="79" t="str">
        <f>IF(貴社データ!E17=1,貴社データ!B17,"-")</f>
        <v>-</v>
      </c>
      <c r="E262" s="72">
        <f>平均2022!$P$3</f>
        <v>0.43240000000000001</v>
      </c>
      <c r="F262" s="248" t="str">
        <f>IF(ISERROR(VLOOKUP(貴社データ!$B$9, 平均2022!$C$4:$AW$45, 14, FALSE)),"",VLOOKUP(貴社データ!$B$9, 平均2022!$C$4:$AW$45, 14, FALSE))</f>
        <v/>
      </c>
      <c r="G262" s="249"/>
    </row>
    <row r="263" spans="1:12" ht="42" customHeight="1" thickBot="1"/>
    <row r="264" spans="1:12" ht="21.6" customHeight="1" thickBot="1">
      <c r="A264" s="207" t="s">
        <v>23</v>
      </c>
      <c r="B264" s="208"/>
      <c r="C264" s="208"/>
      <c r="D264" s="208"/>
      <c r="E264" s="208"/>
      <c r="F264" s="208"/>
      <c r="G264" s="208"/>
      <c r="H264" s="208"/>
      <c r="I264" s="208"/>
      <c r="J264" s="208"/>
      <c r="K264" s="208"/>
      <c r="L264" s="209"/>
    </row>
    <row r="265" spans="1:12" ht="24" customHeight="1"/>
    <row r="266" spans="1:12" ht="35.450000000000003" customHeight="1">
      <c r="A266" s="60"/>
      <c r="B266" s="187" t="s">
        <v>2</v>
      </c>
      <c r="C266" s="187"/>
      <c r="D266" s="70" t="s">
        <v>3</v>
      </c>
      <c r="E266" s="59" t="s">
        <v>4</v>
      </c>
      <c r="F266" s="247" t="s">
        <v>5</v>
      </c>
      <c r="G266" s="247"/>
    </row>
    <row r="267" spans="1:12" ht="35.450000000000003" customHeight="1">
      <c r="A267" s="60"/>
      <c r="B267" s="187">
        <v>2020</v>
      </c>
      <c r="C267" s="187"/>
      <c r="D267" s="79" t="str">
        <f>IF(貴社データ!G18=1,貴社データ!D18,"-")</f>
        <v>-</v>
      </c>
      <c r="E267" s="72">
        <f>平均2020!$Q$3</f>
        <v>0.1527</v>
      </c>
      <c r="F267" s="248" t="str">
        <f>IF(ISERROR(VLOOKUP(貴社データ!$B$9, 平均2020!$C$4:$AW$45, 15, FALSE)),"",VLOOKUP(貴社データ!$B$9, 平均2020!$C$4:$AW$45, 15, FALSE))</f>
        <v/>
      </c>
      <c r="G267" s="249"/>
    </row>
    <row r="268" spans="1:12" ht="35.450000000000003" customHeight="1">
      <c r="A268" s="60"/>
      <c r="B268" s="187">
        <v>2021</v>
      </c>
      <c r="C268" s="187"/>
      <c r="D268" s="79" t="str">
        <f>IF(貴社データ!F18=1,貴社データ!C18,"-")</f>
        <v>-</v>
      </c>
      <c r="E268" s="72">
        <f>平均2021!$Q$3</f>
        <v>0.1547</v>
      </c>
      <c r="F268" s="248" t="str">
        <f>IF(ISERROR(VLOOKUP(貴社データ!$B$9, 平均2021!$C$4:$AW$45, 15, FALSE)),"",VLOOKUP(貴社データ!$B$9, 平均2021!$C$4:$AW$45, 15, FALSE))</f>
        <v/>
      </c>
      <c r="G268" s="249"/>
    </row>
    <row r="269" spans="1:12" ht="35.450000000000003" customHeight="1">
      <c r="A269" s="60"/>
      <c r="B269" s="187">
        <v>2022</v>
      </c>
      <c r="C269" s="187"/>
      <c r="D269" s="79" t="str">
        <f>IF(貴社データ!E18=1,貴社データ!B18,"-")</f>
        <v>-</v>
      </c>
      <c r="E269" s="72">
        <f>平均2022!$Q$3</f>
        <v>0.15540000000000001</v>
      </c>
      <c r="F269" s="248" t="str">
        <f>IF(ISERROR(VLOOKUP(貴社データ!$B$9, 平均2022!$C$4:$AW$45, 15, FALSE)),"",VLOOKUP(貴社データ!$B$9, 平均2022!$C$4:$AW$45, 15, FALSE))</f>
        <v/>
      </c>
      <c r="G269" s="249"/>
    </row>
    <row r="271" spans="1:12" ht="16.5" thickBot="1"/>
    <row r="272" spans="1:12" ht="24" customHeight="1" thickBot="1">
      <c r="A272" s="183" t="s">
        <v>438</v>
      </c>
      <c r="B272" s="184"/>
      <c r="C272" s="184"/>
      <c r="D272" s="184"/>
      <c r="E272" s="184"/>
      <c r="F272" s="184"/>
      <c r="G272" s="184"/>
      <c r="H272" s="184"/>
      <c r="I272" s="184"/>
      <c r="J272" s="184"/>
      <c r="K272" s="184"/>
      <c r="L272" s="185"/>
    </row>
    <row r="273" spans="1:12" ht="16.5" thickBot="1"/>
    <row r="274" spans="1:12" ht="21.6" customHeight="1" thickBot="1">
      <c r="A274" s="207" t="s">
        <v>24</v>
      </c>
      <c r="B274" s="208"/>
      <c r="C274" s="208"/>
      <c r="D274" s="208"/>
      <c r="E274" s="208"/>
      <c r="F274" s="208"/>
      <c r="G274" s="208"/>
      <c r="H274" s="208"/>
      <c r="I274" s="208"/>
      <c r="J274" s="208"/>
      <c r="K274" s="208"/>
      <c r="L274" s="209"/>
    </row>
    <row r="276" spans="1:12" ht="35.450000000000003" customHeight="1">
      <c r="A276" s="60"/>
      <c r="B276" s="187" t="s">
        <v>2</v>
      </c>
      <c r="C276" s="187"/>
      <c r="D276" s="70" t="s">
        <v>3</v>
      </c>
      <c r="E276" s="59" t="s">
        <v>4</v>
      </c>
      <c r="F276" s="247" t="s">
        <v>5</v>
      </c>
      <c r="G276" s="247"/>
    </row>
    <row r="277" spans="1:12" ht="35.450000000000003" customHeight="1">
      <c r="A277" s="60"/>
      <c r="B277" s="187">
        <v>2020</v>
      </c>
      <c r="C277" s="187"/>
      <c r="D277" s="79" t="str">
        <f>IF(貴社データ!G19=1,貴社データ!D19,"-")</f>
        <v>-</v>
      </c>
      <c r="E277" s="72">
        <f>平均2020!$R$3</f>
        <v>0.29409999999999997</v>
      </c>
      <c r="F277" s="248" t="str">
        <f>IF(ISERROR(VLOOKUP(貴社データ!$B$9, 平均2020!$C$4:$AW$45, 16, FALSE)),"",VLOOKUP(貴社データ!$B$9, 平均2020!$C$4:$AW$45, 16, FALSE))</f>
        <v/>
      </c>
      <c r="G277" s="249"/>
    </row>
    <row r="278" spans="1:12" ht="35.450000000000003" customHeight="1">
      <c r="A278" s="60"/>
      <c r="B278" s="187">
        <v>2021</v>
      </c>
      <c r="C278" s="187"/>
      <c r="D278" s="79" t="str">
        <f>IF(貴社データ!F19=1,貴社データ!C19,"-")</f>
        <v>-</v>
      </c>
      <c r="E278" s="72">
        <f>平均2021!$R$3</f>
        <v>0.2893</v>
      </c>
      <c r="F278" s="248" t="str">
        <f>IF(ISERROR(VLOOKUP(貴社データ!$B$9, 平均2021!$C$4:$AW$45, 16, FALSE)),"",VLOOKUP(貴社データ!$B$9, 平均2021!$C$4:$AW$45, 16, FALSE))</f>
        <v/>
      </c>
      <c r="G278" s="249"/>
    </row>
    <row r="279" spans="1:12" ht="35.450000000000003" customHeight="1">
      <c r="A279" s="60"/>
      <c r="B279" s="187">
        <v>2022</v>
      </c>
      <c r="C279" s="187"/>
      <c r="D279" s="79" t="str">
        <f>IF(貴社データ!E19=1,貴社データ!B19,"-")</f>
        <v>-</v>
      </c>
      <c r="E279" s="72">
        <f>平均2022!$R$3</f>
        <v>0.29520000000000002</v>
      </c>
      <c r="F279" s="248" t="str">
        <f>IF(ISERROR(VLOOKUP(貴社データ!$B$9, 平均2022!$C$4:$AW$45, 16, FALSE)),"",VLOOKUP(貴社データ!$B$9, 平均2022!$C$4:$AW$45, 16, FALSE))</f>
        <v/>
      </c>
      <c r="G279" s="249"/>
    </row>
    <row r="280" spans="1:12" ht="16.5" thickBot="1"/>
    <row r="281" spans="1:12" ht="21.6" customHeight="1" thickBot="1">
      <c r="A281" s="207" t="s">
        <v>25</v>
      </c>
      <c r="B281" s="208"/>
      <c r="C281" s="208"/>
      <c r="D281" s="208"/>
      <c r="E281" s="208"/>
      <c r="F281" s="208"/>
      <c r="G281" s="208"/>
      <c r="H281" s="208"/>
      <c r="I281" s="208"/>
      <c r="J281" s="208"/>
      <c r="K281" s="208"/>
      <c r="L281" s="209"/>
    </row>
    <row r="283" spans="1:12" ht="35.450000000000003" customHeight="1">
      <c r="A283" s="60"/>
      <c r="B283" s="187" t="s">
        <v>2</v>
      </c>
      <c r="C283" s="187"/>
      <c r="D283" s="70" t="s">
        <v>3</v>
      </c>
      <c r="E283" s="59" t="s">
        <v>4</v>
      </c>
      <c r="F283" s="247" t="s">
        <v>5</v>
      </c>
      <c r="G283" s="247"/>
    </row>
    <row r="284" spans="1:12" ht="35.450000000000003" customHeight="1">
      <c r="A284" s="60"/>
      <c r="B284" s="187">
        <v>2020</v>
      </c>
      <c r="C284" s="187"/>
      <c r="D284" s="79" t="str">
        <f>IF(貴社データ!G20=1,貴社データ!D20,"-")</f>
        <v>-</v>
      </c>
      <c r="E284" s="72">
        <f>平均2020!$V$3</f>
        <v>0.3049</v>
      </c>
      <c r="F284" s="248" t="str">
        <f>IF(ISERROR(VLOOKUP(貴社データ!$B$9, 平均2020!$C$4:$AW$45, 20, FALSE)),"",VLOOKUP(貴社データ!$B$9, 平均2020!$C$4:$AW$45, 20, FALSE))</f>
        <v/>
      </c>
      <c r="G284" s="249"/>
    </row>
    <row r="285" spans="1:12" ht="35.450000000000003" customHeight="1">
      <c r="A285" s="60"/>
      <c r="B285" s="187">
        <v>2021</v>
      </c>
      <c r="C285" s="187"/>
      <c r="D285" s="79" t="str">
        <f>IF(貴社データ!F20=1,貴社データ!C20,"-")</f>
        <v>-</v>
      </c>
      <c r="E285" s="72">
        <f>平均2021!$V$3</f>
        <v>0.29930000000000001</v>
      </c>
      <c r="F285" s="248" t="str">
        <f>IF(ISERROR(VLOOKUP(貴社データ!$B$9, 平均2021!$C$4:$AW$45, 20, FALSE)),"",VLOOKUP(貴社データ!$B$9, 平均2021!$C$4:$AW$45, 20, FALSE))</f>
        <v/>
      </c>
      <c r="G285" s="249"/>
    </row>
    <row r="286" spans="1:12" ht="35.450000000000003" customHeight="1">
      <c r="A286" s="60"/>
      <c r="B286" s="187">
        <v>2022</v>
      </c>
      <c r="C286" s="187"/>
      <c r="D286" s="79" t="str">
        <f>IF(貴社データ!E20=1,貴社データ!B20,"-")</f>
        <v>-</v>
      </c>
      <c r="E286" s="72">
        <f>平均2022!$V$3</f>
        <v>0.3075</v>
      </c>
      <c r="F286" s="248" t="str">
        <f>IF(ISERROR(VLOOKUP(貴社データ!$B$9, 平均2022!$C$4:$AW$45, 20, FALSE)),"",VLOOKUP(貴社データ!$B$9, 平均2022!$C$4:$AW$45, 20, FALSE))</f>
        <v/>
      </c>
      <c r="G286" s="249"/>
    </row>
    <row r="287" spans="1:12" ht="16.5" thickBot="1"/>
    <row r="288" spans="1:12" ht="9" customHeight="1">
      <c r="A288" s="6"/>
      <c r="B288" s="7"/>
      <c r="C288" s="7"/>
      <c r="D288" s="7"/>
      <c r="E288" s="7"/>
      <c r="F288" s="7"/>
      <c r="G288" s="7"/>
      <c r="H288" s="7"/>
      <c r="I288" s="7"/>
      <c r="J288" s="7"/>
      <c r="K288" s="7"/>
      <c r="L288" s="8"/>
    </row>
    <row r="289" spans="1:13">
      <c r="A289" s="9" t="s">
        <v>138</v>
      </c>
      <c r="B289" s="10"/>
      <c r="C289" s="10"/>
      <c r="D289" s="10"/>
      <c r="E289" s="10"/>
      <c r="F289" s="10"/>
      <c r="G289" s="10"/>
      <c r="H289" s="10"/>
      <c r="I289" s="10"/>
      <c r="J289" s="10"/>
      <c r="K289" s="10"/>
      <c r="L289" s="11"/>
    </row>
    <row r="290" spans="1:13" ht="34.15" customHeight="1">
      <c r="A290" s="9"/>
      <c r="B290" s="10"/>
      <c r="C290" s="188" t="s">
        <v>208</v>
      </c>
      <c r="D290" s="188"/>
      <c r="E290" s="188"/>
      <c r="F290" s="188"/>
      <c r="G290" s="188"/>
      <c r="H290" s="188"/>
      <c r="I290" s="188"/>
      <c r="J290" s="188"/>
      <c r="K290" s="188"/>
      <c r="L290" s="11"/>
    </row>
    <row r="291" spans="1:13" ht="33.6" customHeight="1">
      <c r="A291" s="9"/>
      <c r="B291" s="10"/>
      <c r="C291" s="188" t="s">
        <v>209</v>
      </c>
      <c r="D291" s="188"/>
      <c r="E291" s="188"/>
      <c r="F291" s="188"/>
      <c r="G291" s="188"/>
      <c r="H291" s="188"/>
      <c r="I291" s="188"/>
      <c r="J291" s="188"/>
      <c r="K291" s="188"/>
      <c r="L291" s="11"/>
    </row>
    <row r="292" spans="1:13" ht="31.15" customHeight="1">
      <c r="A292" s="9"/>
      <c r="B292" s="10"/>
      <c r="C292" s="188" t="s">
        <v>210</v>
      </c>
      <c r="D292" s="188"/>
      <c r="E292" s="188"/>
      <c r="F292" s="188"/>
      <c r="G292" s="188"/>
      <c r="H292" s="188"/>
      <c r="I292" s="188"/>
      <c r="J292" s="188"/>
      <c r="K292" s="188"/>
      <c r="L292" s="11"/>
    </row>
    <row r="293" spans="1:13" ht="15" customHeight="1">
      <c r="A293" s="9"/>
      <c r="B293" s="73"/>
      <c r="C293" s="73"/>
      <c r="D293" s="73"/>
      <c r="E293" s="73"/>
      <c r="F293" s="73"/>
      <c r="G293" s="73"/>
      <c r="H293" s="73"/>
      <c r="I293" s="73"/>
      <c r="J293" s="73"/>
      <c r="K293" s="73"/>
      <c r="L293" s="11"/>
    </row>
    <row r="294" spans="1:13">
      <c r="A294" s="9"/>
      <c r="B294" s="10"/>
      <c r="C294" s="10"/>
      <c r="D294" s="10"/>
      <c r="E294" s="10"/>
      <c r="F294" s="10"/>
      <c r="G294" s="10"/>
      <c r="H294" s="10"/>
      <c r="I294" s="10"/>
      <c r="J294" s="10"/>
      <c r="K294" s="10"/>
      <c r="L294" s="11"/>
    </row>
    <row r="295" spans="1:13" ht="18" customHeight="1">
      <c r="A295" s="9"/>
      <c r="B295" s="189" t="s">
        <v>105</v>
      </c>
      <c r="C295" s="190"/>
      <c r="D295" s="190"/>
      <c r="E295" s="190"/>
      <c r="F295" s="190"/>
      <c r="G295" s="190"/>
      <c r="H295" s="190"/>
      <c r="I295" s="190"/>
      <c r="J295" s="190"/>
      <c r="K295" s="191"/>
      <c r="L295" s="11"/>
      <c r="M295" s="4"/>
    </row>
    <row r="296" spans="1:13" ht="18" customHeight="1">
      <c r="A296" s="9"/>
      <c r="B296" s="192" t="s">
        <v>85</v>
      </c>
      <c r="C296" s="193"/>
      <c r="D296" s="194"/>
      <c r="E296" s="285" t="s">
        <v>86</v>
      </c>
      <c r="F296" s="286"/>
      <c r="G296" s="287"/>
      <c r="H296" s="193" t="s">
        <v>239</v>
      </c>
      <c r="I296" s="193"/>
      <c r="J296" s="193"/>
      <c r="K296" s="194"/>
      <c r="L296" s="11"/>
      <c r="M296" s="4"/>
    </row>
    <row r="297" spans="1:13" ht="21" customHeight="1">
      <c r="A297" s="9"/>
      <c r="B297" s="195"/>
      <c r="C297" s="196"/>
      <c r="D297" s="197"/>
      <c r="E297" s="195" t="s">
        <v>107</v>
      </c>
      <c r="F297" s="196"/>
      <c r="G297" s="197"/>
      <c r="H297" s="196"/>
      <c r="I297" s="196"/>
      <c r="J297" s="196"/>
      <c r="K297" s="197"/>
      <c r="L297" s="11"/>
      <c r="M297" s="4"/>
    </row>
    <row r="298" spans="1:13" ht="45" customHeight="1">
      <c r="A298" s="9"/>
      <c r="B298" s="198" t="s">
        <v>106</v>
      </c>
      <c r="C298" s="199"/>
      <c r="D298" s="200"/>
      <c r="E298" s="288" t="s">
        <v>94</v>
      </c>
      <c r="F298" s="265"/>
      <c r="G298" s="266"/>
      <c r="H298" s="265" t="s">
        <v>109</v>
      </c>
      <c r="I298" s="265"/>
      <c r="J298" s="265"/>
      <c r="K298" s="266"/>
      <c r="L298" s="11"/>
      <c r="M298" s="4"/>
    </row>
    <row r="299" spans="1:13" ht="30" customHeight="1">
      <c r="A299" s="9"/>
      <c r="B299" s="201" t="s">
        <v>108</v>
      </c>
      <c r="C299" s="202"/>
      <c r="D299" s="203"/>
      <c r="E299" s="288" t="s">
        <v>95</v>
      </c>
      <c r="F299" s="265"/>
      <c r="G299" s="266"/>
      <c r="H299" s="263" t="s">
        <v>218</v>
      </c>
      <c r="I299" s="263"/>
      <c r="J299" s="263"/>
      <c r="K299" s="264"/>
      <c r="L299" s="11"/>
      <c r="M299" s="4"/>
    </row>
    <row r="300" spans="1:13" ht="16.5" thickBot="1">
      <c r="A300" s="12"/>
      <c r="B300" s="13"/>
      <c r="C300" s="13"/>
      <c r="D300" s="13"/>
      <c r="E300" s="13"/>
      <c r="F300" s="13"/>
      <c r="G300" s="13"/>
      <c r="H300" s="13"/>
      <c r="I300" s="13"/>
      <c r="J300" s="13"/>
      <c r="K300" s="13"/>
      <c r="L300" s="14"/>
    </row>
    <row r="301" spans="1:13" ht="16.5" thickBot="1"/>
    <row r="302" spans="1:13" ht="24" customHeight="1" thickBot="1">
      <c r="A302" s="183" t="s">
        <v>110</v>
      </c>
      <c r="B302" s="184"/>
      <c r="C302" s="184"/>
      <c r="D302" s="184"/>
      <c r="E302" s="184"/>
      <c r="F302" s="184"/>
      <c r="G302" s="184"/>
      <c r="H302" s="184"/>
      <c r="I302" s="184"/>
      <c r="J302" s="184"/>
      <c r="K302" s="184"/>
      <c r="L302" s="185"/>
    </row>
    <row r="303" spans="1:13" ht="7.9" customHeight="1" thickBot="1">
      <c r="A303" s="4"/>
      <c r="B303" s="4"/>
      <c r="C303" s="4"/>
      <c r="D303" s="4"/>
      <c r="E303" s="4"/>
      <c r="F303" s="4"/>
      <c r="G303" s="4"/>
      <c r="H303" s="4"/>
      <c r="I303" s="4"/>
      <c r="J303" s="4"/>
      <c r="K303" s="4"/>
      <c r="L303" s="4"/>
    </row>
    <row r="304" spans="1:13" ht="9.6" customHeight="1">
      <c r="A304" s="35"/>
      <c r="B304" s="36"/>
      <c r="C304" s="36"/>
      <c r="D304" s="36"/>
      <c r="E304" s="36"/>
      <c r="F304" s="36"/>
      <c r="G304" s="36"/>
      <c r="H304" s="36"/>
      <c r="I304" s="36"/>
      <c r="J304" s="36"/>
      <c r="K304" s="36"/>
      <c r="L304" s="37"/>
    </row>
    <row r="305" spans="1:26">
      <c r="A305" s="250" t="s">
        <v>163</v>
      </c>
      <c r="B305" s="251"/>
      <c r="C305" s="251"/>
      <c r="D305" s="251"/>
      <c r="E305" s="251"/>
      <c r="F305" s="251"/>
      <c r="G305" s="251"/>
      <c r="H305" s="251"/>
      <c r="I305" s="251"/>
      <c r="J305" s="251"/>
      <c r="K305" s="251"/>
      <c r="L305" s="252"/>
    </row>
    <row r="306" spans="1:26">
      <c r="A306" s="250" t="s">
        <v>111</v>
      </c>
      <c r="B306" s="251"/>
      <c r="C306" s="251"/>
      <c r="D306" s="251"/>
      <c r="E306" s="251"/>
      <c r="F306" s="251"/>
      <c r="G306" s="251"/>
      <c r="H306" s="251"/>
      <c r="I306" s="251"/>
      <c r="J306" s="251"/>
      <c r="K306" s="251"/>
      <c r="L306" s="252"/>
      <c r="O306" s="1" t="s">
        <v>195</v>
      </c>
      <c r="P306" s="1" t="s">
        <v>196</v>
      </c>
      <c r="Q306" s="1" t="s">
        <v>197</v>
      </c>
      <c r="R306" s="1" t="s">
        <v>198</v>
      </c>
      <c r="S306" s="1" t="s">
        <v>199</v>
      </c>
      <c r="T306" s="1" t="s">
        <v>200</v>
      </c>
      <c r="U306" s="1" t="s">
        <v>206</v>
      </c>
      <c r="V306" s="1" t="s">
        <v>201</v>
      </c>
      <c r="W306" s="1" t="s">
        <v>202</v>
      </c>
      <c r="X306" s="1" t="s">
        <v>203</v>
      </c>
      <c r="Y306" s="1" t="s">
        <v>204</v>
      </c>
      <c r="Z306" s="1" t="s">
        <v>205</v>
      </c>
    </row>
    <row r="307" spans="1:26" ht="9" customHeight="1">
      <c r="A307" s="38"/>
      <c r="B307" s="39"/>
      <c r="C307" s="39"/>
      <c r="D307" s="39"/>
      <c r="E307" s="39"/>
      <c r="F307" s="39"/>
      <c r="G307" s="39"/>
      <c r="H307" s="39"/>
      <c r="I307" s="39"/>
      <c r="J307" s="39"/>
      <c r="K307" s="39"/>
      <c r="L307" s="40"/>
    </row>
    <row r="308" spans="1:26">
      <c r="A308" s="38"/>
      <c r="B308" s="39"/>
      <c r="C308" s="39"/>
      <c r="D308" s="39"/>
      <c r="E308" s="39"/>
      <c r="F308" s="39"/>
      <c r="G308" s="39"/>
      <c r="H308" s="39"/>
      <c r="I308" s="39"/>
      <c r="J308" s="39"/>
      <c r="K308" s="39"/>
      <c r="L308" s="40"/>
      <c r="N308" s="1" t="s">
        <v>3</v>
      </c>
      <c r="O308" s="24" t="str">
        <f>IF(貴社データ!E21=1,貴社データ!B21,"")</f>
        <v>-</v>
      </c>
      <c r="P308" s="24" t="str">
        <f>IF(貴社データ!E22=1,貴社データ!B22,"")</f>
        <v>-</v>
      </c>
      <c r="Q308" s="24" t="str">
        <f>IF(貴社データ!E23=1,貴社データ!B23,"")</f>
        <v>-</v>
      </c>
      <c r="R308" s="24" t="str">
        <f>IF(貴社データ!E24=1,貴社データ!B24,"")</f>
        <v>-</v>
      </c>
      <c r="S308" s="24" t="str">
        <f>IF(貴社データ!E25=1,貴社データ!B25,"")</f>
        <v>-</v>
      </c>
      <c r="T308" s="24" t="str">
        <f>IF(貴社データ!E26=1,貴社データ!B26,"")</f>
        <v>-</v>
      </c>
      <c r="U308" s="24" t="str">
        <f>IF(貴社データ!E27=1,貴社データ!B27,"")</f>
        <v>-</v>
      </c>
      <c r="V308" s="24" t="str">
        <f>IF(貴社データ!E28=1,貴社データ!B28,"")</f>
        <v>-</v>
      </c>
      <c r="W308" s="24" t="str">
        <f>IF(貴社データ!E29=1,貴社データ!B29,"")</f>
        <v>-</v>
      </c>
      <c r="X308" s="24" t="str">
        <f>IF(貴社データ!E30=1,貴社データ!B30,"")</f>
        <v>-</v>
      </c>
      <c r="Y308" s="24" t="str">
        <f>IF(貴社データ!E31=1,貴社データ!B31,"")</f>
        <v>-</v>
      </c>
      <c r="Z308" s="24" t="str">
        <f>IF(貴社データ!E32=1,貴社データ!B32,"")</f>
        <v>-</v>
      </c>
    </row>
    <row r="309" spans="1:26" ht="18.75">
      <c r="A309" s="38"/>
      <c r="B309" s="39"/>
      <c r="C309" s="39"/>
      <c r="D309" s="39"/>
      <c r="E309" s="39"/>
      <c r="F309" s="39"/>
      <c r="G309" s="39"/>
      <c r="H309" s="39"/>
      <c r="I309" s="39"/>
      <c r="J309" s="39"/>
      <c r="K309" s="39"/>
      <c r="L309" s="40"/>
      <c r="N309" s="1" t="s">
        <v>122</v>
      </c>
      <c r="O309" s="25">
        <f>平均2022!W3</f>
        <v>0.44450000000000001</v>
      </c>
      <c r="P309" s="25">
        <f>1-平均2022!X3</f>
        <v>0.76269999999999993</v>
      </c>
      <c r="Q309" s="25">
        <f>1-平均2022!Y3</f>
        <v>0.60040000000000004</v>
      </c>
      <c r="R309" s="25">
        <f>1-平均2022!Z3</f>
        <v>0.56580000000000008</v>
      </c>
      <c r="S309" s="25">
        <f>1-平均2022!AA3</f>
        <v>0.1694</v>
      </c>
      <c r="T309" s="24">
        <f>平均2022!AC3</f>
        <v>0.34410000000000002</v>
      </c>
      <c r="U309" s="24">
        <f>平均2022!AE3</f>
        <v>0.33029999999999998</v>
      </c>
      <c r="V309" s="24">
        <f>平均2022!AF3</f>
        <v>0.20130000000000001</v>
      </c>
      <c r="W309" s="24">
        <f>平均2022!AH3</f>
        <v>0.2389</v>
      </c>
      <c r="X309" s="24">
        <f>平均2022!AI3</f>
        <v>0.2737</v>
      </c>
      <c r="Y309" s="24">
        <f>平均2022!AN3</f>
        <v>3.4299999999999997E-2</v>
      </c>
      <c r="Z309" s="24">
        <f>1-平均2022!AO3</f>
        <v>0.38239999999999996</v>
      </c>
    </row>
    <row r="310" spans="1:26" ht="18.75">
      <c r="A310" s="38"/>
      <c r="B310" s="39"/>
      <c r="C310" s="39"/>
      <c r="D310" s="39"/>
      <c r="E310" s="39"/>
      <c r="F310" s="39"/>
      <c r="G310" s="39"/>
      <c r="H310" s="39"/>
      <c r="I310" s="39"/>
      <c r="J310" s="39"/>
      <c r="K310" s="39"/>
      <c r="L310" s="40"/>
      <c r="N310" s="1" t="s">
        <v>127</v>
      </c>
      <c r="O310" s="25" t="str">
        <f>IF(ISERROR(VLOOKUP(貴社データ!$B$9, 平均2022!$C$4:$AW$45, 21, FALSE)),"",VLOOKUP(貴社データ!$B$9, 平均2022!$C$4:$AW$45, 21, FALSE))</f>
        <v/>
      </c>
      <c r="P310" s="25" t="str">
        <f>IF(ISERROR(VLOOKUP(貴社データ!$B$9, 平均2022!$C$4:$AW$45, 22, FALSE)),"",1-VLOOKUP(貴社データ!$B$9, 平均2022!$C$4:$AW$45, 22, FALSE))</f>
        <v/>
      </c>
      <c r="Q310" s="25" t="str">
        <f>IF(ISERROR(VLOOKUP(貴社データ!$B$9, 平均2022!$C$4:$AW$45, 23, FALSE)),"",1-VLOOKUP(貴社データ!$B$9, 平均2022!$C$4:$AW$45, 23, FALSE))</f>
        <v/>
      </c>
      <c r="R310" s="25" t="str">
        <f>IF(ISERROR(VLOOKUP(貴社データ!$B$9, 平均2022!$C$4:$AW$45, 24, FALSE)),"",1-VLOOKUP(貴社データ!$B$9, 平均2022!$C$4:$AW$45, 24, FALSE))</f>
        <v/>
      </c>
      <c r="S310" s="25" t="str">
        <f>IF(ISERROR(VLOOKUP(貴社データ!$B$9, 平均2022!$C$4:$AW$45, 25, FALSE)),"",1-VLOOKUP(貴社データ!$B$9, 平均2022!$C$4:$AW$45, 25, FALSE))</f>
        <v/>
      </c>
      <c r="T310" s="24" t="str">
        <f>IF(ISERROR(VLOOKUP(貴社データ!$B$9, 平均2022!$C$4:$AW$45, 27, FALSE)),"",VLOOKUP(貴社データ!$B$9, 平均2022!$C$4:$AW$45, 27, FALSE))</f>
        <v/>
      </c>
      <c r="U310" s="24" t="str">
        <f>IF(ISERROR(VLOOKUP(貴社データ!$B$9, 平均2022!$C$4:$AW$45, 29, FALSE)),"",VLOOKUP(貴社データ!$B$9, 平均2022!$C$4:$AW$45, 29, FALSE))</f>
        <v/>
      </c>
      <c r="V310" s="24" t="str">
        <f>IF(ISERROR(VLOOKUP(貴社データ!$B$9, 平均2022!$C$4:$AW$45, 30, FALSE)),"",VLOOKUP(貴社データ!$B$9, 平均2022!$C$4:$AW$45, 30, FALSE))</f>
        <v/>
      </c>
      <c r="W310" s="24" t="str">
        <f>IF(ISERROR(VLOOKUP(貴社データ!$B$9, 平均2022!$C$4:$AW$45, 32, FALSE)),"",VLOOKUP(貴社データ!$B$9, 平均2022!$C$4:$AW$45, 32, FALSE))</f>
        <v/>
      </c>
      <c r="X310" s="24" t="str">
        <f>IF(ISERROR(VLOOKUP(貴社データ!$B$9, 平均2022!$C$4:$AW$45, 33, FALSE)),"",VLOOKUP(貴社データ!$B$9, 平均2022!$C$4:$AW$45, 33, FALSE))</f>
        <v/>
      </c>
      <c r="Y310" s="24" t="str">
        <f>IF(ISERROR(VLOOKUP(貴社データ!$B$9, 平均2022!$C$4:$AW$45, 38, FALSE)),"",VLOOKUP(貴社データ!$B$9, 平均2022!$C$4:$AW$45, 38, FALSE))</f>
        <v/>
      </c>
      <c r="Z310" s="24" t="str">
        <f>IF(ISERROR(VLOOKUP(貴社データ!$B$9, 平均2022!$C$4:$AW$45, 39, FALSE)),"",1-VLOOKUP(貴社データ!$B$9, 平均2022!$C$4:$AW$45, 39, FALSE))</f>
        <v/>
      </c>
    </row>
    <row r="311" spans="1:26">
      <c r="A311" s="38"/>
      <c r="B311" s="39"/>
      <c r="C311" s="39"/>
      <c r="D311" s="39"/>
      <c r="E311" s="39"/>
      <c r="F311" s="39"/>
      <c r="G311" s="39"/>
      <c r="H311" s="39"/>
      <c r="I311" s="39"/>
      <c r="J311" s="39"/>
      <c r="K311" s="39"/>
      <c r="L311" s="40"/>
    </row>
    <row r="312" spans="1:26">
      <c r="A312" s="38"/>
      <c r="B312" s="39"/>
      <c r="C312" s="39"/>
      <c r="D312" s="39"/>
      <c r="E312" s="39"/>
      <c r="F312" s="39"/>
      <c r="G312" s="39"/>
      <c r="H312" s="39"/>
      <c r="I312" s="39"/>
      <c r="J312" s="39"/>
      <c r="K312" s="39"/>
      <c r="L312" s="40"/>
    </row>
    <row r="313" spans="1:26">
      <c r="A313" s="38"/>
      <c r="B313" s="39"/>
      <c r="C313" s="39"/>
      <c r="D313" s="39"/>
      <c r="E313" s="39"/>
      <c r="F313" s="39"/>
      <c r="G313" s="39"/>
      <c r="H313" s="39"/>
      <c r="I313" s="39"/>
      <c r="J313" s="39"/>
      <c r="K313" s="39"/>
      <c r="L313" s="40"/>
    </row>
    <row r="314" spans="1:26">
      <c r="A314" s="38"/>
      <c r="B314" s="39"/>
      <c r="C314" s="39"/>
      <c r="D314" s="39"/>
      <c r="E314" s="39"/>
      <c r="F314" s="39"/>
      <c r="G314" s="39"/>
      <c r="H314" s="39"/>
      <c r="I314" s="39"/>
      <c r="J314" s="39"/>
      <c r="K314" s="39"/>
      <c r="L314" s="40"/>
    </row>
    <row r="315" spans="1:26">
      <c r="A315" s="38"/>
      <c r="B315" s="39"/>
      <c r="C315" s="39"/>
      <c r="D315" s="39"/>
      <c r="E315" s="39"/>
      <c r="F315" s="39"/>
      <c r="G315" s="39"/>
      <c r="H315" s="39"/>
      <c r="I315" s="39"/>
      <c r="J315" s="39"/>
      <c r="K315" s="39"/>
      <c r="L315" s="40"/>
    </row>
    <row r="316" spans="1:26">
      <c r="A316" s="38"/>
      <c r="B316" s="39"/>
      <c r="C316" s="39"/>
      <c r="D316" s="39"/>
      <c r="E316" s="39"/>
      <c r="F316" s="39"/>
      <c r="G316" s="39"/>
      <c r="H316" s="39"/>
      <c r="I316" s="39"/>
      <c r="J316" s="39"/>
      <c r="K316" s="39"/>
      <c r="L316" s="40"/>
    </row>
    <row r="317" spans="1:26">
      <c r="A317" s="38"/>
      <c r="B317" s="39"/>
      <c r="C317" s="39"/>
      <c r="D317" s="39"/>
      <c r="E317" s="39"/>
      <c r="F317" s="39"/>
      <c r="G317" s="39"/>
      <c r="H317" s="39"/>
      <c r="I317" s="39"/>
      <c r="J317" s="39"/>
      <c r="K317" s="39"/>
      <c r="L317" s="40"/>
    </row>
    <row r="318" spans="1:26">
      <c r="A318" s="38"/>
      <c r="B318" s="39"/>
      <c r="C318" s="39"/>
      <c r="D318" s="39"/>
      <c r="E318" s="39"/>
      <c r="F318" s="39"/>
      <c r="G318" s="39"/>
      <c r="H318" s="39"/>
      <c r="I318" s="39"/>
      <c r="J318" s="39"/>
      <c r="K318" s="39"/>
      <c r="L318" s="40"/>
    </row>
    <row r="319" spans="1:26">
      <c r="A319" s="38"/>
      <c r="B319" s="39"/>
      <c r="C319" s="39"/>
      <c r="D319" s="39"/>
      <c r="E319" s="39"/>
      <c r="F319" s="39"/>
      <c r="G319" s="39"/>
      <c r="H319" s="39"/>
      <c r="I319" s="39"/>
      <c r="J319" s="39"/>
      <c r="K319" s="39"/>
      <c r="L319" s="40"/>
    </row>
    <row r="320" spans="1:26">
      <c r="A320" s="38"/>
      <c r="B320" s="39"/>
      <c r="C320" s="39"/>
      <c r="D320" s="39"/>
      <c r="E320" s="39"/>
      <c r="F320" s="39"/>
      <c r="G320" s="39"/>
      <c r="H320" s="39"/>
      <c r="I320" s="39"/>
      <c r="J320" s="39"/>
      <c r="K320" s="39"/>
      <c r="L320" s="40"/>
    </row>
    <row r="321" spans="1:12">
      <c r="A321" s="38"/>
      <c r="B321" s="39"/>
      <c r="C321" s="39"/>
      <c r="D321" s="39"/>
      <c r="E321" s="39"/>
      <c r="F321" s="39"/>
      <c r="G321" s="39"/>
      <c r="H321" s="39"/>
      <c r="I321" s="39"/>
      <c r="J321" s="39"/>
      <c r="K321" s="39"/>
      <c r="L321" s="40"/>
    </row>
    <row r="322" spans="1:12" ht="5.45" customHeight="1" thickBot="1">
      <c r="A322" s="41"/>
      <c r="B322" s="42"/>
      <c r="C322" s="42"/>
      <c r="D322" s="42"/>
      <c r="E322" s="42"/>
      <c r="F322" s="42"/>
      <c r="G322" s="42"/>
      <c r="H322" s="42"/>
      <c r="I322" s="42"/>
      <c r="J322" s="42"/>
      <c r="K322" s="42"/>
      <c r="L322" s="43"/>
    </row>
    <row r="323" spans="1:12" ht="6" customHeight="1" thickBot="1"/>
    <row r="324" spans="1:12" ht="21.6" customHeight="1" thickBot="1">
      <c r="A324" s="253" t="s">
        <v>112</v>
      </c>
      <c r="B324" s="254"/>
      <c r="C324" s="254"/>
      <c r="D324" s="254"/>
      <c r="E324" s="254"/>
      <c r="F324" s="254"/>
      <c r="G324" s="254"/>
      <c r="H324" s="254"/>
      <c r="I324" s="254"/>
      <c r="J324" s="254"/>
      <c r="K324" s="254"/>
      <c r="L324" s="255"/>
    </row>
    <row r="325" spans="1:12" ht="6" customHeight="1"/>
    <row r="326" spans="1:12" ht="35.450000000000003" customHeight="1">
      <c r="A326" s="60"/>
      <c r="B326" s="187" t="s">
        <v>2</v>
      </c>
      <c r="C326" s="187"/>
      <c r="D326" s="70" t="s">
        <v>3</v>
      </c>
      <c r="E326" s="59" t="s">
        <v>4</v>
      </c>
      <c r="F326" s="247" t="s">
        <v>5</v>
      </c>
      <c r="G326" s="247"/>
    </row>
    <row r="327" spans="1:12" ht="35.450000000000003" customHeight="1">
      <c r="A327" s="60"/>
      <c r="B327" s="187">
        <v>2020</v>
      </c>
      <c r="C327" s="187"/>
      <c r="D327" s="79" t="str">
        <f>IF(貴社データ!G21=1,貴社データ!D21,"-")</f>
        <v>-</v>
      </c>
      <c r="E327" s="72">
        <f>平均2020!$W$3</f>
        <v>0.43919999999999998</v>
      </c>
      <c r="F327" s="248" t="str">
        <f>IF(ISERROR(VLOOKUP(貴社データ!$B$9, 平均2020!$C$4:$AW$45, 21, FALSE)),"",VLOOKUP(貴社データ!$B$9, 平均2020!$C$4:$AW$45, 21, FALSE))</f>
        <v/>
      </c>
      <c r="G327" s="249"/>
    </row>
    <row r="328" spans="1:12" ht="35.450000000000003" customHeight="1">
      <c r="A328" s="60"/>
      <c r="B328" s="187">
        <v>2021</v>
      </c>
      <c r="C328" s="187"/>
      <c r="D328" s="79" t="str">
        <f>IF(貴社データ!F21=1,貴社データ!C21,"-")</f>
        <v>-</v>
      </c>
      <c r="E328" s="72">
        <f>平均2021!$W$3</f>
        <v>0.4385</v>
      </c>
      <c r="F328" s="248" t="str">
        <f>IF(ISERROR(VLOOKUP(貴社データ!$B$9, 平均2021!$C$4:$AW$45, 21, FALSE)),"",VLOOKUP(貴社データ!$B$9, 平均2021!$C$4:$AW$45, 21, FALSE))</f>
        <v/>
      </c>
      <c r="G328" s="249"/>
    </row>
    <row r="329" spans="1:12" ht="35.450000000000003" customHeight="1">
      <c r="A329" s="60"/>
      <c r="B329" s="187">
        <v>2022</v>
      </c>
      <c r="C329" s="187"/>
      <c r="D329" s="79" t="str">
        <f>IF(貴社データ!E21=1,貴社データ!B21,"-")</f>
        <v>-</v>
      </c>
      <c r="E329" s="72">
        <f>平均2022!$W$3</f>
        <v>0.44450000000000001</v>
      </c>
      <c r="F329" s="248" t="str">
        <f>IF(ISERROR(VLOOKUP(貴社データ!$B$9, 平均2022!$C$4:$AW$45, 21, FALSE)),"",VLOOKUP(貴社データ!$B$9, 平均2022!$C$4:$AW$45, 21, FALSE))</f>
        <v/>
      </c>
      <c r="G329" s="249"/>
    </row>
    <row r="330" spans="1:12" ht="7.9" customHeight="1" thickBot="1"/>
    <row r="331" spans="1:12" ht="21.6" customHeight="1" thickBot="1">
      <c r="A331" s="244" t="s">
        <v>113</v>
      </c>
      <c r="B331" s="245"/>
      <c r="C331" s="245"/>
      <c r="D331" s="245"/>
      <c r="E331" s="245"/>
      <c r="F331" s="245"/>
      <c r="G331" s="245"/>
      <c r="H331" s="245"/>
      <c r="I331" s="245"/>
      <c r="J331" s="245"/>
      <c r="K331" s="245"/>
      <c r="L331" s="246"/>
    </row>
    <row r="332" spans="1:12" ht="6" customHeight="1"/>
    <row r="333" spans="1:12" ht="35.450000000000003" customHeight="1">
      <c r="A333" s="60"/>
      <c r="B333" s="187" t="s">
        <v>2</v>
      </c>
      <c r="C333" s="187"/>
      <c r="D333" s="70" t="s">
        <v>3</v>
      </c>
      <c r="E333" s="59" t="s">
        <v>4</v>
      </c>
      <c r="F333" s="247" t="s">
        <v>5</v>
      </c>
      <c r="G333" s="247"/>
    </row>
    <row r="334" spans="1:12" ht="35.450000000000003" customHeight="1">
      <c r="A334" s="60"/>
      <c r="B334" s="187">
        <v>2020</v>
      </c>
      <c r="C334" s="187"/>
      <c r="D334" s="79" t="str">
        <f>IF(貴社データ!G22=1,貴社データ!D22,"-")</f>
        <v>-</v>
      </c>
      <c r="E334" s="72">
        <f>1-平均2020!$X$3</f>
        <v>0.7893</v>
      </c>
      <c r="F334" s="248" t="str">
        <f>IF(ISERROR(VLOOKUP(貴社データ!$B$9, 平均2020!$C$4:$AW$45, 22, FALSE)),"",1-VLOOKUP(貴社データ!$B$9, 平均2020!$C$4:$AW$45, 22, FALSE))</f>
        <v/>
      </c>
      <c r="G334" s="249"/>
    </row>
    <row r="335" spans="1:12" ht="35.450000000000003" customHeight="1">
      <c r="A335" s="60"/>
      <c r="B335" s="187">
        <v>2021</v>
      </c>
      <c r="C335" s="187"/>
      <c r="D335" s="79" t="str">
        <f>IF(貴社データ!F22=1,貴社データ!C22,"-")</f>
        <v>-</v>
      </c>
      <c r="E335" s="72">
        <f>1-平均2021!$X$3</f>
        <v>0.78239999999999998</v>
      </c>
      <c r="F335" s="248" t="str">
        <f>IF(ISERROR(VLOOKUP(貴社データ!$B$9, 平均2021!$C$4:$AW$45, 22, FALSE)),"",1-VLOOKUP(貴社データ!$B$9, 平均2021!$C$4:$AW$45, 22, FALSE))</f>
        <v/>
      </c>
      <c r="G335" s="249"/>
    </row>
    <row r="336" spans="1:12" ht="35.450000000000003" customHeight="1">
      <c r="A336" s="60"/>
      <c r="B336" s="187">
        <v>2022</v>
      </c>
      <c r="C336" s="187"/>
      <c r="D336" s="79" t="str">
        <f>IF(貴社データ!E22=1,貴社データ!B22,"-")</f>
        <v>-</v>
      </c>
      <c r="E336" s="72">
        <f>1-平均2022!$X$3</f>
        <v>0.76269999999999993</v>
      </c>
      <c r="F336" s="248" t="str">
        <f>IF(ISERROR(VLOOKUP(貴社データ!$B$9, 平均2022!$C$4:$AW$45, 22, FALSE)),"",1-VLOOKUP(貴社データ!$B$9, 平均2022!$C$4:$AW$45, 22, FALSE))</f>
        <v/>
      </c>
      <c r="G336" s="249"/>
    </row>
    <row r="337" spans="1:12" ht="10.9" customHeight="1" thickBot="1"/>
    <row r="338" spans="1:12">
      <c r="A338" s="6" t="s">
        <v>139</v>
      </c>
      <c r="B338" s="7"/>
      <c r="C338" s="7"/>
      <c r="D338" s="7"/>
      <c r="E338" s="7"/>
      <c r="F338" s="7"/>
      <c r="G338" s="7"/>
      <c r="H338" s="7"/>
      <c r="I338" s="7"/>
      <c r="J338" s="7"/>
      <c r="K338" s="7"/>
      <c r="L338" s="8"/>
    </row>
    <row r="339" spans="1:12">
      <c r="A339" s="9" t="s">
        <v>140</v>
      </c>
      <c r="B339" s="10"/>
      <c r="C339" s="10"/>
      <c r="D339" s="10"/>
      <c r="E339" s="10"/>
      <c r="F339" s="10"/>
      <c r="G339" s="10"/>
      <c r="H339" s="10"/>
      <c r="I339" s="10"/>
      <c r="J339" s="10"/>
      <c r="K339" s="10"/>
      <c r="L339" s="11"/>
    </row>
    <row r="340" spans="1:12" ht="45.6" customHeight="1" thickBot="1">
      <c r="A340" s="296" t="s">
        <v>212</v>
      </c>
      <c r="B340" s="297"/>
      <c r="C340" s="297"/>
      <c r="D340" s="297"/>
      <c r="E340" s="297"/>
      <c r="F340" s="297"/>
      <c r="G340" s="297"/>
      <c r="H340" s="297"/>
      <c r="I340" s="297"/>
      <c r="J340" s="297"/>
      <c r="K340" s="297"/>
      <c r="L340" s="298"/>
    </row>
    <row r="341" spans="1:12" ht="24" customHeight="1" thickBot="1">
      <c r="A341" s="183" t="s">
        <v>110</v>
      </c>
      <c r="B341" s="184"/>
      <c r="C341" s="184"/>
      <c r="D341" s="184"/>
      <c r="E341" s="184"/>
      <c r="F341" s="184"/>
      <c r="G341" s="184"/>
      <c r="H341" s="184"/>
      <c r="I341" s="184"/>
      <c r="J341" s="184"/>
      <c r="K341" s="184"/>
      <c r="L341" s="185"/>
    </row>
    <row r="342" spans="1:12" s="62" customFormat="1" ht="5.45" customHeight="1" thickBot="1">
      <c r="A342" s="86"/>
      <c r="B342" s="87"/>
      <c r="C342" s="87"/>
      <c r="D342" s="87"/>
      <c r="E342" s="87"/>
      <c r="F342" s="87"/>
      <c r="G342" s="87"/>
      <c r="H342" s="87"/>
      <c r="I342" s="87"/>
      <c r="J342" s="87"/>
      <c r="K342" s="87"/>
      <c r="L342" s="88"/>
    </row>
    <row r="343" spans="1:12" ht="21.6" customHeight="1" thickBot="1">
      <c r="A343" s="207" t="s">
        <v>141</v>
      </c>
      <c r="B343" s="208"/>
      <c r="C343" s="208"/>
      <c r="D343" s="208"/>
      <c r="E343" s="208"/>
      <c r="F343" s="208"/>
      <c r="G343" s="208"/>
      <c r="H343" s="208"/>
      <c r="I343" s="208"/>
      <c r="J343" s="208"/>
      <c r="K343" s="208"/>
      <c r="L343" s="209"/>
    </row>
    <row r="344" spans="1:12" ht="5.45" customHeight="1"/>
    <row r="345" spans="1:12" ht="30" customHeight="1">
      <c r="A345" s="60"/>
      <c r="B345" s="187" t="s">
        <v>2</v>
      </c>
      <c r="C345" s="187"/>
      <c r="D345" s="70" t="s">
        <v>3</v>
      </c>
      <c r="E345" s="59" t="s">
        <v>4</v>
      </c>
      <c r="F345" s="247" t="s">
        <v>5</v>
      </c>
      <c r="G345" s="247"/>
    </row>
    <row r="346" spans="1:12" ht="31.15" customHeight="1">
      <c r="A346" s="60"/>
      <c r="B346" s="187">
        <v>2020</v>
      </c>
      <c r="C346" s="187"/>
      <c r="D346" s="79" t="str">
        <f>IF(貴社データ!G23=1,貴社データ!D23,"-")</f>
        <v>-</v>
      </c>
      <c r="E346" s="72">
        <f>1-平均2020!$Y$3</f>
        <v>0.62280000000000002</v>
      </c>
      <c r="F346" s="248" t="str">
        <f>IF(ISERROR(VLOOKUP(貴社データ!$B$9, 平均2020!$C$4:$AW$45, 23, FALSE)),"",1-VLOOKUP(貴社データ!$B$9, 平均2020!$C$4:$AW$45, 23, FALSE))</f>
        <v/>
      </c>
      <c r="G346" s="249"/>
    </row>
    <row r="347" spans="1:12" ht="31.15" customHeight="1">
      <c r="A347" s="60"/>
      <c r="B347" s="187">
        <v>2021</v>
      </c>
      <c r="C347" s="187"/>
      <c r="D347" s="79" t="str">
        <f>IF(貴社データ!F23=1,貴社データ!C23,"-")</f>
        <v>-</v>
      </c>
      <c r="E347" s="72">
        <f>1-平均2021!$Y$3</f>
        <v>0.61609999999999998</v>
      </c>
      <c r="F347" s="248" t="str">
        <f>IF(ISERROR(VLOOKUP(貴社データ!$B$9, 平均2021!$C$4:$AW$45, 23, FALSE)),"",1-VLOOKUP(貴社データ!$B$9, 平均2021!$C$4:$AW$45, 23, FALSE))</f>
        <v/>
      </c>
      <c r="G347" s="249"/>
    </row>
    <row r="348" spans="1:12" ht="31.15" customHeight="1">
      <c r="A348" s="60"/>
      <c r="B348" s="187">
        <v>2022</v>
      </c>
      <c r="C348" s="187"/>
      <c r="D348" s="79" t="str">
        <f>IF(貴社データ!E23=1,貴社データ!B23,"-")</f>
        <v>-</v>
      </c>
      <c r="E348" s="72">
        <f>1-平均2022!$Y$3</f>
        <v>0.60040000000000004</v>
      </c>
      <c r="F348" s="248" t="str">
        <f>IF(ISERROR(VLOOKUP(貴社データ!$B$9, 平均2022!$C$4:$AW$45, 23, FALSE)),"",1-VLOOKUP(貴社データ!$B$9, 平均2022!$C$4:$AW$45, 23, FALSE))</f>
        <v/>
      </c>
      <c r="G348" s="249"/>
    </row>
    <row r="349" spans="1:12" ht="5.45" customHeight="1" thickBot="1"/>
    <row r="350" spans="1:12">
      <c r="A350" s="6" t="s">
        <v>139</v>
      </c>
      <c r="B350" s="7"/>
      <c r="C350" s="7"/>
      <c r="D350" s="7"/>
      <c r="E350" s="7"/>
      <c r="F350" s="7"/>
      <c r="G350" s="7"/>
      <c r="H350" s="7"/>
      <c r="I350" s="7"/>
      <c r="J350" s="7"/>
      <c r="K350" s="7"/>
      <c r="L350" s="8"/>
    </row>
    <row r="351" spans="1:12" ht="16.5" thickBot="1">
      <c r="A351" s="12" t="s">
        <v>227</v>
      </c>
      <c r="B351" s="13"/>
      <c r="C351" s="13"/>
      <c r="D351" s="13"/>
      <c r="E351" s="13"/>
      <c r="F351" s="13"/>
      <c r="G351" s="13"/>
      <c r="H351" s="13"/>
      <c r="I351" s="13"/>
      <c r="J351" s="13"/>
      <c r="K351" s="13"/>
      <c r="L351" s="14"/>
    </row>
    <row r="352" spans="1:12" ht="5.45" customHeight="1" thickBot="1"/>
    <row r="353" spans="1:12" ht="21.6" customHeight="1" thickBot="1">
      <c r="A353" s="207" t="s">
        <v>142</v>
      </c>
      <c r="B353" s="208"/>
      <c r="C353" s="208"/>
      <c r="D353" s="208"/>
      <c r="E353" s="208"/>
      <c r="F353" s="208"/>
      <c r="G353" s="208"/>
      <c r="H353" s="208"/>
      <c r="I353" s="208"/>
      <c r="J353" s="208"/>
      <c r="K353" s="208"/>
      <c r="L353" s="209"/>
    </row>
    <row r="354" spans="1:12" ht="5.45" customHeight="1"/>
    <row r="355" spans="1:12" ht="30" customHeight="1">
      <c r="A355" s="60"/>
      <c r="B355" s="187" t="s">
        <v>2</v>
      </c>
      <c r="C355" s="187"/>
      <c r="D355" s="70" t="s">
        <v>3</v>
      </c>
      <c r="E355" s="59" t="s">
        <v>4</v>
      </c>
      <c r="F355" s="247" t="s">
        <v>5</v>
      </c>
      <c r="G355" s="247"/>
    </row>
    <row r="356" spans="1:12" ht="31.15" customHeight="1">
      <c r="A356" s="60"/>
      <c r="B356" s="187">
        <v>2020</v>
      </c>
      <c r="C356" s="187"/>
      <c r="D356" s="79" t="str">
        <f>IF(貴社データ!G24=1,貴社データ!D24,"-")</f>
        <v>-</v>
      </c>
      <c r="E356" s="72">
        <f>1-平均2020!$Z$3</f>
        <v>0.56169999999999998</v>
      </c>
      <c r="F356" s="248" t="str">
        <f>IF(ISERROR(VLOOKUP(貴社データ!$B$9, 平均2020!$C$4:$AW$45, 24, FALSE)),"",1-VLOOKUP(貴社データ!$B$9, 平均2020!$C$4:$AW$45, 24, FALSE))</f>
        <v/>
      </c>
      <c r="G356" s="249"/>
    </row>
    <row r="357" spans="1:12" ht="31.15" customHeight="1">
      <c r="A357" s="60"/>
      <c r="B357" s="187">
        <v>2021</v>
      </c>
      <c r="C357" s="187"/>
      <c r="D357" s="79" t="str">
        <f>IF(貴社データ!F24=1,貴社データ!C24,"-")</f>
        <v>-</v>
      </c>
      <c r="E357" s="72">
        <f>1-平均2021!$Z$3</f>
        <v>0.56330000000000002</v>
      </c>
      <c r="F357" s="248" t="str">
        <f>IF(ISERROR(VLOOKUP(貴社データ!$B$9, 平均2021!$C$4:$AW$45, 24, FALSE)),"",1-VLOOKUP(貴社データ!$B$9, 平均2021!$C$4:$AW$45, 24, FALSE))</f>
        <v/>
      </c>
      <c r="G357" s="249"/>
    </row>
    <row r="358" spans="1:12" ht="31.15" customHeight="1">
      <c r="A358" s="60"/>
      <c r="B358" s="284">
        <v>2022</v>
      </c>
      <c r="C358" s="284"/>
      <c r="D358" s="79" t="str">
        <f>IF(貴社データ!E24=1,貴社データ!B24,"-")</f>
        <v>-</v>
      </c>
      <c r="E358" s="72">
        <f>1-平均2022!$Z$3</f>
        <v>0.56580000000000008</v>
      </c>
      <c r="F358" s="248" t="str">
        <f>IF(ISERROR(VLOOKUP(貴社データ!$B$9, 平均2022!$C$4:$AW$45, 24, FALSE)),"",1-VLOOKUP(貴社データ!$B$9, 平均2022!$C$4:$AW$45, 24, FALSE))</f>
        <v/>
      </c>
      <c r="G358" s="249"/>
    </row>
    <row r="359" spans="1:12" ht="5.45" customHeight="1" thickBot="1"/>
    <row r="360" spans="1:12" ht="21.6" customHeight="1" thickBot="1">
      <c r="A360" s="207" t="s">
        <v>143</v>
      </c>
      <c r="B360" s="208"/>
      <c r="C360" s="208"/>
      <c r="D360" s="208"/>
      <c r="E360" s="208"/>
      <c r="F360" s="208"/>
      <c r="G360" s="208"/>
      <c r="H360" s="208"/>
      <c r="I360" s="208"/>
      <c r="J360" s="208"/>
      <c r="K360" s="208"/>
      <c r="L360" s="209"/>
    </row>
    <row r="361" spans="1:12" ht="5.45" customHeight="1"/>
    <row r="362" spans="1:12" ht="30" customHeight="1">
      <c r="A362" s="60"/>
      <c r="B362" s="187" t="s">
        <v>2</v>
      </c>
      <c r="C362" s="187"/>
      <c r="D362" s="70" t="s">
        <v>3</v>
      </c>
      <c r="E362" s="59" t="s">
        <v>4</v>
      </c>
      <c r="F362" s="247" t="s">
        <v>5</v>
      </c>
      <c r="G362" s="247"/>
    </row>
    <row r="363" spans="1:12" ht="31.15" customHeight="1">
      <c r="A363" s="60"/>
      <c r="B363" s="187">
        <v>2020</v>
      </c>
      <c r="C363" s="187"/>
      <c r="D363" s="79" t="str">
        <f>IF(貴社データ!G25=1,貴社データ!D25,"-")</f>
        <v>-</v>
      </c>
      <c r="E363" s="72">
        <f>1-平均2020!$AA$3</f>
        <v>0.16930000000000001</v>
      </c>
      <c r="F363" s="248" t="str">
        <f>IF(ISERROR(VLOOKUP(貴社データ!$B$9, 平均2020!$C$4:$AW$45, 25, FALSE)),"",1-VLOOKUP(貴社データ!$B$9, 平均2020!$C$4:$AW$45, 25, FALSE))</f>
        <v/>
      </c>
      <c r="G363" s="249"/>
    </row>
    <row r="364" spans="1:12" ht="31.15" customHeight="1">
      <c r="A364" s="60"/>
      <c r="B364" s="187">
        <v>2021</v>
      </c>
      <c r="C364" s="187"/>
      <c r="D364" s="79" t="str">
        <f>IF(貴社データ!F25=1,貴社データ!C25,"-")</f>
        <v>-</v>
      </c>
      <c r="E364" s="72">
        <f>1-平均2021!$AA$3</f>
        <v>0.16930000000000001</v>
      </c>
      <c r="F364" s="248" t="str">
        <f>IF(ISERROR(VLOOKUP(貴社データ!$B$9, 平均2021!$C$4:$AW$45, 25, FALSE)),"",1-VLOOKUP(貴社データ!$B$9, 平均2021!$C$4:$AW$45, 25, FALSE))</f>
        <v/>
      </c>
      <c r="G364" s="249"/>
    </row>
    <row r="365" spans="1:12" ht="31.15" customHeight="1">
      <c r="A365" s="60"/>
      <c r="B365" s="187">
        <v>2022</v>
      </c>
      <c r="C365" s="187"/>
      <c r="D365" s="79" t="str">
        <f>IF(貴社データ!E25=1,貴社データ!B25,"-")</f>
        <v>-</v>
      </c>
      <c r="E365" s="72">
        <f>1-平均2022!$AA$3</f>
        <v>0.1694</v>
      </c>
      <c r="F365" s="248" t="str">
        <f>IF(ISERROR(VLOOKUP(貴社データ!$B$9, 平均2022!$C$4:$AW$45, 25, FALSE)),"",1-VLOOKUP(貴社データ!$B$9, 平均2022!$C$4:$AW$45, 25, FALSE))</f>
        <v/>
      </c>
      <c r="G365" s="249"/>
    </row>
    <row r="366" spans="1:12" ht="5.45" customHeight="1" thickBot="1"/>
    <row r="367" spans="1:12" ht="21.6" customHeight="1" thickBot="1">
      <c r="A367" s="207" t="s">
        <v>144</v>
      </c>
      <c r="B367" s="208"/>
      <c r="C367" s="208"/>
      <c r="D367" s="208"/>
      <c r="E367" s="208"/>
      <c r="F367" s="208"/>
      <c r="G367" s="208"/>
      <c r="H367" s="208"/>
      <c r="I367" s="208"/>
      <c r="J367" s="208"/>
      <c r="K367" s="208"/>
      <c r="L367" s="209"/>
    </row>
    <row r="368" spans="1:12" ht="5.45" customHeight="1"/>
    <row r="369" spans="1:12" ht="30" customHeight="1">
      <c r="A369" s="60"/>
      <c r="B369" s="187" t="s">
        <v>2</v>
      </c>
      <c r="C369" s="187"/>
      <c r="D369" s="70" t="s">
        <v>3</v>
      </c>
      <c r="E369" s="59" t="s">
        <v>4</v>
      </c>
      <c r="F369" s="247" t="s">
        <v>5</v>
      </c>
      <c r="G369" s="247"/>
    </row>
    <row r="370" spans="1:12" ht="31.15" customHeight="1">
      <c r="A370" s="60"/>
      <c r="B370" s="187">
        <v>2020</v>
      </c>
      <c r="C370" s="187"/>
      <c r="D370" s="79" t="str">
        <f>IF(貴社データ!G26=1,貴社データ!D26,"-")</f>
        <v>-</v>
      </c>
      <c r="E370" s="72">
        <f>平均2020!$AC$3</f>
        <v>0.35039999999999999</v>
      </c>
      <c r="F370" s="248" t="str">
        <f>IF(ISERROR(VLOOKUP(貴社データ!$B$9, 平均2020!$C$4:$AW$45, 27, FALSE)),"",VLOOKUP(貴社データ!$B$9, 平均2020!$C$4:$AW$45, 27, FALSE))</f>
        <v/>
      </c>
      <c r="G370" s="249"/>
    </row>
    <row r="371" spans="1:12" ht="31.15" customHeight="1">
      <c r="A371" s="60"/>
      <c r="B371" s="187">
        <v>2021</v>
      </c>
      <c r="C371" s="187"/>
      <c r="D371" s="79" t="str">
        <f>IF(貴社データ!F26=1,貴社データ!C26,"-")</f>
        <v>-</v>
      </c>
      <c r="E371" s="72">
        <f>平均2021!$AC$3</f>
        <v>0.34520000000000001</v>
      </c>
      <c r="F371" s="248" t="str">
        <f>IF(ISERROR(VLOOKUP(貴社データ!$B$9, 平均2021!$C$4:$AW$45, 27, FALSE)),"",VLOOKUP(貴社データ!$B$9, 平均2021!$C$4:$AW$45, 27, FALSE))</f>
        <v/>
      </c>
      <c r="G371" s="249"/>
    </row>
    <row r="372" spans="1:12" ht="31.15" customHeight="1">
      <c r="A372" s="60"/>
      <c r="B372" s="187">
        <v>2022</v>
      </c>
      <c r="C372" s="187"/>
      <c r="D372" s="79" t="str">
        <f>IF(貴社データ!E26=1,貴社データ!B26,"-")</f>
        <v>-</v>
      </c>
      <c r="E372" s="72">
        <f>平均2022!$AC$3</f>
        <v>0.34410000000000002</v>
      </c>
      <c r="F372" s="248" t="str">
        <f>IF(ISERROR(VLOOKUP(貴社データ!$B$9, 平均2022!$C$4:$AW$45, 27, FALSE)),"",VLOOKUP(貴社データ!$B$9, 平均2022!$C$4:$AW$45, 27, FALSE))</f>
        <v/>
      </c>
      <c r="G372" s="249"/>
    </row>
    <row r="373" spans="1:12" ht="6" customHeight="1" thickBot="1"/>
    <row r="374" spans="1:12">
      <c r="A374" s="6" t="s">
        <v>145</v>
      </c>
      <c r="B374" s="7"/>
      <c r="C374" s="7"/>
      <c r="D374" s="7"/>
      <c r="E374" s="7"/>
      <c r="F374" s="7"/>
      <c r="G374" s="7"/>
      <c r="H374" s="7"/>
      <c r="I374" s="7"/>
      <c r="J374" s="7"/>
      <c r="K374" s="7"/>
      <c r="L374" s="8"/>
    </row>
    <row r="375" spans="1:12" ht="30" customHeight="1" thickBot="1">
      <c r="A375" s="296" t="s">
        <v>211</v>
      </c>
      <c r="B375" s="297"/>
      <c r="C375" s="297"/>
      <c r="D375" s="297"/>
      <c r="E375" s="297"/>
      <c r="F375" s="297"/>
      <c r="G375" s="297"/>
      <c r="H375" s="297"/>
      <c r="I375" s="297"/>
      <c r="J375" s="297"/>
      <c r="K375" s="297"/>
      <c r="L375" s="298"/>
    </row>
    <row r="376" spans="1:12" ht="20.45" customHeight="1" thickBot="1">
      <c r="A376" s="183" t="s">
        <v>110</v>
      </c>
      <c r="B376" s="184"/>
      <c r="C376" s="184"/>
      <c r="D376" s="184"/>
      <c r="E376" s="184"/>
      <c r="F376" s="184"/>
      <c r="G376" s="184"/>
      <c r="H376" s="184"/>
      <c r="I376" s="184"/>
      <c r="J376" s="184"/>
      <c r="K376" s="184"/>
      <c r="L376" s="185"/>
    </row>
    <row r="377" spans="1:12" ht="4.9000000000000004" customHeight="1" thickBot="1"/>
    <row r="378" spans="1:12" ht="18.600000000000001" customHeight="1" thickBot="1">
      <c r="A378" s="207" t="s">
        <v>146</v>
      </c>
      <c r="B378" s="208"/>
      <c r="C378" s="208"/>
      <c r="D378" s="208"/>
      <c r="E378" s="208"/>
      <c r="F378" s="208"/>
      <c r="G378" s="208"/>
      <c r="H378" s="208"/>
      <c r="I378" s="208"/>
      <c r="J378" s="208"/>
      <c r="K378" s="208"/>
      <c r="L378" s="209"/>
    </row>
    <row r="379" spans="1:12" ht="4.9000000000000004" customHeight="1"/>
    <row r="380" spans="1:12" ht="29.45" customHeight="1">
      <c r="A380" s="60"/>
      <c r="B380" s="187" t="s">
        <v>2</v>
      </c>
      <c r="C380" s="187"/>
      <c r="D380" s="70" t="s">
        <v>3</v>
      </c>
      <c r="E380" s="59" t="s">
        <v>4</v>
      </c>
      <c r="F380" s="247" t="s">
        <v>5</v>
      </c>
      <c r="G380" s="247"/>
    </row>
    <row r="381" spans="1:12" ht="29.45" customHeight="1">
      <c r="A381" s="60"/>
      <c r="B381" s="187">
        <v>2020</v>
      </c>
      <c r="C381" s="187"/>
      <c r="D381" s="79" t="str">
        <f>IF(貴社データ!G27=1,貴社データ!D27,"-")</f>
        <v>-</v>
      </c>
      <c r="E381" s="72">
        <f>平均2020!$AE$3</f>
        <v>0.33939999999999998</v>
      </c>
      <c r="F381" s="248" t="str">
        <f>IF(ISERROR(VLOOKUP(貴社データ!$B$9, 平均2020!$C$4:$AW$45, 29, FALSE)),"",VLOOKUP(貴社データ!$B$9, 平均2020!$C$4:$AW$45, 29, FALSE))</f>
        <v/>
      </c>
      <c r="G381" s="249"/>
    </row>
    <row r="382" spans="1:12" ht="29.45" customHeight="1">
      <c r="A382" s="60"/>
      <c r="B382" s="187">
        <v>2021</v>
      </c>
      <c r="C382" s="187"/>
      <c r="D382" s="79" t="str">
        <f>IF(貴社データ!F27=1,貴社データ!C27,"-")</f>
        <v>-</v>
      </c>
      <c r="E382" s="72">
        <f>平均2021!$AE$3</f>
        <v>0.33229999999999998</v>
      </c>
      <c r="F382" s="248" t="str">
        <f>IF(ISERROR(VLOOKUP(貴社データ!$B$9, 平均2021!$C$4:$AW$45, 29, FALSE)),"",VLOOKUP(貴社データ!$B$9, 平均2021!$C$4:$AW$45, 29, FALSE))</f>
        <v/>
      </c>
      <c r="G382" s="249"/>
    </row>
    <row r="383" spans="1:12" ht="29.45" customHeight="1">
      <c r="A383" s="60"/>
      <c r="B383" s="187">
        <v>2022</v>
      </c>
      <c r="C383" s="187"/>
      <c r="D383" s="79" t="str">
        <f>IF(貴社データ!E27=1,貴社データ!B27,"-")</f>
        <v>-</v>
      </c>
      <c r="E383" s="72">
        <f>平均2022!$AE$3</f>
        <v>0.33029999999999998</v>
      </c>
      <c r="F383" s="248" t="str">
        <f>IF(ISERROR(VLOOKUP(貴社データ!$B$9, 平均2022!$C$4:$AW$45, 29, FALSE)),"",VLOOKUP(貴社データ!$B$9, 平均2022!$C$4:$AW$45, 29, FALSE))</f>
        <v/>
      </c>
      <c r="G383" s="249"/>
    </row>
    <row r="384" spans="1:12" ht="5.45" customHeight="1" thickBot="1"/>
    <row r="385" spans="1:12" ht="18.600000000000001" customHeight="1" thickBot="1">
      <c r="A385" s="207" t="s">
        <v>147</v>
      </c>
      <c r="B385" s="208"/>
      <c r="C385" s="208"/>
      <c r="D385" s="208"/>
      <c r="E385" s="208"/>
      <c r="F385" s="208"/>
      <c r="G385" s="208"/>
      <c r="H385" s="208"/>
      <c r="I385" s="208"/>
      <c r="J385" s="208"/>
      <c r="K385" s="208"/>
      <c r="L385" s="209"/>
    </row>
    <row r="386" spans="1:12" ht="4.9000000000000004" customHeight="1"/>
    <row r="387" spans="1:12" ht="29.45" customHeight="1">
      <c r="A387" s="60"/>
      <c r="B387" s="187" t="s">
        <v>2</v>
      </c>
      <c r="C387" s="187"/>
      <c r="D387" s="70" t="s">
        <v>3</v>
      </c>
      <c r="E387" s="59" t="s">
        <v>4</v>
      </c>
      <c r="F387" s="247" t="s">
        <v>5</v>
      </c>
      <c r="G387" s="247"/>
    </row>
    <row r="388" spans="1:12" ht="29.45" customHeight="1">
      <c r="A388" s="60"/>
      <c r="B388" s="187">
        <v>2020</v>
      </c>
      <c r="C388" s="187"/>
      <c r="D388" s="79" t="str">
        <f>IF(貴社データ!G28=1,貴社データ!D28,"-")</f>
        <v>-</v>
      </c>
      <c r="E388" s="72">
        <f>平均2020!$AF$3</f>
        <v>0.20269999999999999</v>
      </c>
      <c r="F388" s="248" t="str">
        <f>IF(ISERROR(VLOOKUP(貴社データ!$B$9, 平均2020!$C$4:$AW$45, 30, FALSE)),"",VLOOKUP(貴社データ!$B$9, 平均2020!$C$4:$AW$45, 30, FALSE))</f>
        <v/>
      </c>
      <c r="G388" s="249"/>
    </row>
    <row r="389" spans="1:12" ht="29.45" customHeight="1">
      <c r="A389" s="60"/>
      <c r="B389" s="187">
        <v>2021</v>
      </c>
      <c r="C389" s="187"/>
      <c r="D389" s="79" t="str">
        <f>IF(貴社データ!F28=1,貴社データ!C28,"-")</f>
        <v>-</v>
      </c>
      <c r="E389" s="72">
        <f>平均2021!$AF$3</f>
        <v>0.20749999999999999</v>
      </c>
      <c r="F389" s="248" t="str">
        <f>IF(ISERROR(VLOOKUP(貴社データ!$B$9, 平均2021!$C$4:$AW$45, 30, FALSE)),"",VLOOKUP(貴社データ!$B$9, 平均2021!$C$4:$AW$45, 30, FALSE))</f>
        <v/>
      </c>
      <c r="G389" s="249"/>
    </row>
    <row r="390" spans="1:12" ht="29.45" customHeight="1">
      <c r="A390" s="60"/>
      <c r="B390" s="187">
        <v>2022</v>
      </c>
      <c r="C390" s="187"/>
      <c r="D390" s="79" t="str">
        <f>IF(貴社データ!E28=1,貴社データ!B28,"-")</f>
        <v>-</v>
      </c>
      <c r="E390" s="72">
        <f>平均2022!$AF$3</f>
        <v>0.20130000000000001</v>
      </c>
      <c r="F390" s="248" t="str">
        <f>IF(ISERROR(VLOOKUP(貴社データ!$B$9, 平均2022!$C$4:$AW$45, 30, FALSE)),"",VLOOKUP(貴社データ!$B$9, 平均2022!$C$4:$AW$45, 30, FALSE))</f>
        <v/>
      </c>
      <c r="G390" s="249"/>
    </row>
    <row r="391" spans="1:12" ht="5.45" customHeight="1" thickBot="1"/>
    <row r="392" spans="1:12" ht="18.600000000000001" customHeight="1" thickBot="1">
      <c r="A392" s="207" t="s">
        <v>148</v>
      </c>
      <c r="B392" s="208"/>
      <c r="C392" s="208"/>
      <c r="D392" s="208"/>
      <c r="E392" s="208"/>
      <c r="F392" s="208"/>
      <c r="G392" s="208"/>
      <c r="H392" s="208"/>
      <c r="I392" s="208"/>
      <c r="J392" s="208"/>
      <c r="K392" s="208"/>
      <c r="L392" s="209"/>
    </row>
    <row r="393" spans="1:12" ht="4.9000000000000004" customHeight="1"/>
    <row r="394" spans="1:12" ht="29.45" customHeight="1">
      <c r="A394" s="60"/>
      <c r="B394" s="187" t="s">
        <v>2</v>
      </c>
      <c r="C394" s="187"/>
      <c r="D394" s="70" t="s">
        <v>3</v>
      </c>
      <c r="E394" s="59" t="s">
        <v>4</v>
      </c>
      <c r="F394" s="247" t="s">
        <v>5</v>
      </c>
      <c r="G394" s="247"/>
    </row>
    <row r="395" spans="1:12" ht="29.45" customHeight="1">
      <c r="A395" s="60"/>
      <c r="B395" s="187">
        <v>2020</v>
      </c>
      <c r="C395" s="187"/>
      <c r="D395" s="79" t="str">
        <f>IF(貴社データ!G29=1,貴社データ!D29,"-")</f>
        <v>-</v>
      </c>
      <c r="E395" s="72">
        <f>平均2020!$AH$3</f>
        <v>0.23139999999999999</v>
      </c>
      <c r="F395" s="248" t="str">
        <f>IF(ISERROR(VLOOKUP(貴社データ!$B$9, 平均2020!$C$4:$AW$45, 32, FALSE)),"",VLOOKUP(貴社データ!$B$9, 平均2020!$C$4:$AW$45, 32, FALSE))</f>
        <v/>
      </c>
      <c r="G395" s="249"/>
    </row>
    <row r="396" spans="1:12" ht="29.45" customHeight="1">
      <c r="A396" s="60"/>
      <c r="B396" s="187">
        <v>2021</v>
      </c>
      <c r="C396" s="187"/>
      <c r="D396" s="79" t="str">
        <f>IF(貴社データ!F29=1,貴社データ!C29,"-")</f>
        <v>-</v>
      </c>
      <c r="E396" s="72">
        <f>平均2021!$AH$3</f>
        <v>0.24060000000000001</v>
      </c>
      <c r="F396" s="248" t="str">
        <f>IF(ISERROR(VLOOKUP(貴社データ!$B$9, 平均2021!$C$4:$AW$45, 32, FALSE)),"",VLOOKUP(貴社データ!$B$9, 平均2021!$C$4:$AW$45, 32, FALSE))</f>
        <v/>
      </c>
      <c r="G396" s="249"/>
    </row>
    <row r="397" spans="1:12" ht="29.45" customHeight="1">
      <c r="A397" s="60"/>
      <c r="B397" s="187">
        <v>2022</v>
      </c>
      <c r="C397" s="187"/>
      <c r="D397" s="79" t="str">
        <f>IF(貴社データ!E29=1,貴社データ!B29,"-")</f>
        <v>-</v>
      </c>
      <c r="E397" s="72">
        <f>平均2022!$AH$3</f>
        <v>0.2389</v>
      </c>
      <c r="F397" s="248" t="str">
        <f>IF(ISERROR(VLOOKUP(貴社データ!$B$9, 平均2022!$C$4:$AW$45, 32, FALSE)),"",VLOOKUP(貴社データ!$B$9, 平均2022!$C$4:$AW$45, 32, FALSE))</f>
        <v/>
      </c>
      <c r="G397" s="249"/>
    </row>
    <row r="398" spans="1:12" ht="5.45" customHeight="1" thickBot="1"/>
    <row r="399" spans="1:12" ht="12" customHeight="1">
      <c r="A399" s="89" t="s">
        <v>149</v>
      </c>
      <c r="B399" s="7"/>
      <c r="C399" s="7"/>
      <c r="D399" s="7"/>
      <c r="E399" s="7"/>
      <c r="F399" s="7"/>
      <c r="G399" s="7"/>
      <c r="H399" s="7"/>
      <c r="I399" s="7"/>
      <c r="J399" s="7"/>
      <c r="K399" s="7"/>
      <c r="L399" s="8"/>
    </row>
    <row r="400" spans="1:12" ht="52.9" customHeight="1" thickBot="1">
      <c r="A400" s="259" t="s">
        <v>240</v>
      </c>
      <c r="B400" s="260"/>
      <c r="C400" s="260"/>
      <c r="D400" s="260"/>
      <c r="E400" s="260"/>
      <c r="F400" s="260"/>
      <c r="G400" s="260"/>
      <c r="H400" s="260"/>
      <c r="I400" s="260"/>
      <c r="J400" s="260"/>
      <c r="K400" s="260"/>
      <c r="L400" s="261"/>
    </row>
    <row r="401" spans="1:13" ht="4.9000000000000004" customHeight="1" thickBot="1"/>
    <row r="402" spans="1:13" ht="18.600000000000001" customHeight="1" thickBot="1">
      <c r="A402" s="207" t="s">
        <v>150</v>
      </c>
      <c r="B402" s="208"/>
      <c r="C402" s="208"/>
      <c r="D402" s="208"/>
      <c r="E402" s="208"/>
      <c r="F402" s="208"/>
      <c r="G402" s="208"/>
      <c r="H402" s="208"/>
      <c r="I402" s="208"/>
      <c r="J402" s="208"/>
      <c r="K402" s="208"/>
      <c r="L402" s="209"/>
    </row>
    <row r="403" spans="1:13" ht="4.9000000000000004" customHeight="1"/>
    <row r="404" spans="1:13" ht="29.45" customHeight="1">
      <c r="A404" s="60"/>
      <c r="B404" s="187" t="s">
        <v>2</v>
      </c>
      <c r="C404" s="187"/>
      <c r="D404" s="70" t="s">
        <v>3</v>
      </c>
      <c r="E404" s="59" t="s">
        <v>4</v>
      </c>
      <c r="F404" s="247" t="s">
        <v>5</v>
      </c>
      <c r="G404" s="247"/>
    </row>
    <row r="405" spans="1:13" ht="30" customHeight="1">
      <c r="A405" s="60"/>
      <c r="B405" s="187">
        <v>2020</v>
      </c>
      <c r="C405" s="187"/>
      <c r="D405" s="79" t="str">
        <f>IF(貴社データ!G30=1,貴社データ!D30,"-")</f>
        <v>-</v>
      </c>
      <c r="E405" s="72">
        <f>平均2020!$AI$3</f>
        <v>0.27189999999999998</v>
      </c>
      <c r="F405" s="248" t="str">
        <f>IF(ISERROR(VLOOKUP(貴社データ!$B$9, 平均2020!$C$4:$AW$45, 33, FALSE)),"",VLOOKUP(貴社データ!$B$9, 平均2020!$C$4:$AW$45, 33, FALSE))</f>
        <v/>
      </c>
      <c r="G405" s="249"/>
    </row>
    <row r="406" spans="1:13" ht="30" customHeight="1">
      <c r="A406" s="60"/>
      <c r="B406" s="187">
        <v>2021</v>
      </c>
      <c r="C406" s="187"/>
      <c r="D406" s="79" t="str">
        <f>IF(貴社データ!F30=1,貴社データ!C30,"-")</f>
        <v>-</v>
      </c>
      <c r="E406" s="72">
        <f>平均2021!$AI$3</f>
        <v>0.26850000000000002</v>
      </c>
      <c r="F406" s="248" t="str">
        <f>IF(ISERROR(VLOOKUP(貴社データ!$B$9, 平均2021!$C$4:$AW$45, 33, FALSE)),"",VLOOKUP(貴社データ!$B$9, 平均2021!$C$4:$AW$45, 33, FALSE))</f>
        <v/>
      </c>
      <c r="G406" s="249"/>
    </row>
    <row r="407" spans="1:13" ht="30" customHeight="1">
      <c r="A407" s="60"/>
      <c r="B407" s="187">
        <v>2022</v>
      </c>
      <c r="C407" s="187"/>
      <c r="D407" s="79" t="str">
        <f>IF(貴社データ!E30=1,貴社データ!B30,"-")</f>
        <v>-</v>
      </c>
      <c r="E407" s="72">
        <f>平均2022!$AI$3</f>
        <v>0.2737</v>
      </c>
      <c r="F407" s="248" t="str">
        <f>IF(ISERROR(VLOOKUP(貴社データ!$B$9, 平均2022!$C$4:$AW$45, 33, FALSE)),"",VLOOKUP(貴社データ!$B$9, 平均2022!$C$4:$AW$45, 33, FALSE))</f>
        <v/>
      </c>
      <c r="G407" s="249"/>
    </row>
    <row r="408" spans="1:13" ht="5.45" customHeight="1" thickBot="1"/>
    <row r="409" spans="1:13" ht="13.15" customHeight="1">
      <c r="A409" s="90" t="s">
        <v>151</v>
      </c>
      <c r="B409" s="7"/>
      <c r="C409" s="7"/>
      <c r="D409" s="7"/>
      <c r="E409" s="7"/>
      <c r="F409" s="7"/>
      <c r="G409" s="7"/>
      <c r="H409" s="7"/>
      <c r="I409" s="7"/>
      <c r="J409" s="7"/>
      <c r="K409" s="7"/>
      <c r="L409" s="8"/>
    </row>
    <row r="410" spans="1:13" ht="30.6" customHeight="1" thickBot="1">
      <c r="A410" s="256" t="s">
        <v>241</v>
      </c>
      <c r="B410" s="257"/>
      <c r="C410" s="257"/>
      <c r="D410" s="257"/>
      <c r="E410" s="257"/>
      <c r="F410" s="257"/>
      <c r="G410" s="257"/>
      <c r="H410" s="257"/>
      <c r="I410" s="257"/>
      <c r="J410" s="257"/>
      <c r="K410" s="257"/>
      <c r="L410" s="258"/>
      <c r="M410" s="28"/>
    </row>
    <row r="411" spans="1:13" ht="6" customHeight="1" thickBot="1">
      <c r="A411" s="23"/>
      <c r="B411" s="23"/>
      <c r="C411" s="23"/>
      <c r="D411" s="23"/>
      <c r="E411" s="23"/>
      <c r="F411" s="23"/>
      <c r="G411" s="23"/>
      <c r="H411" s="23"/>
      <c r="I411" s="23"/>
      <c r="J411" s="23"/>
      <c r="L411" s="28"/>
      <c r="M411" s="28"/>
    </row>
    <row r="412" spans="1:13" ht="21.6" customHeight="1" thickBot="1">
      <c r="A412" s="207" t="s">
        <v>158</v>
      </c>
      <c r="B412" s="208"/>
      <c r="C412" s="208"/>
      <c r="D412" s="208"/>
      <c r="E412" s="208"/>
      <c r="F412" s="208"/>
      <c r="G412" s="208"/>
      <c r="H412" s="208"/>
      <c r="I412" s="208"/>
      <c r="J412" s="208"/>
      <c r="K412" s="208"/>
      <c r="L412" s="209"/>
    </row>
    <row r="413" spans="1:13" ht="7.15" customHeight="1"/>
    <row r="414" spans="1:13" ht="36" customHeight="1">
      <c r="A414" s="60"/>
      <c r="B414" s="187" t="s">
        <v>2</v>
      </c>
      <c r="C414" s="187"/>
      <c r="D414" s="70" t="s">
        <v>3</v>
      </c>
      <c r="E414" s="59" t="s">
        <v>4</v>
      </c>
      <c r="F414" s="247" t="s">
        <v>5</v>
      </c>
      <c r="G414" s="247"/>
    </row>
    <row r="415" spans="1:13" ht="36" customHeight="1">
      <c r="A415" s="60"/>
      <c r="B415" s="187">
        <v>2020</v>
      </c>
      <c r="C415" s="187"/>
      <c r="D415" s="79" t="str">
        <f>IF(貴社データ!G31=1,貴社データ!D31,"-")</f>
        <v>-</v>
      </c>
      <c r="E415" s="72">
        <f>平均2020!$AN$3</f>
        <v>3.2399999999999998E-2</v>
      </c>
      <c r="F415" s="248" t="str">
        <f>IF(ISERROR(VLOOKUP(貴社データ!$B$9, 平均2020!$C$4:$AW$45, 38, FALSE)),"",VLOOKUP(貴社データ!$B$9, 平均2020!$C$4:$AW$45, 38, FALSE))</f>
        <v/>
      </c>
      <c r="G415" s="249"/>
    </row>
    <row r="416" spans="1:13" ht="36" customHeight="1">
      <c r="A416" s="60"/>
      <c r="B416" s="187">
        <v>2021</v>
      </c>
      <c r="C416" s="187"/>
      <c r="D416" s="79" t="str">
        <f>IF(貴社データ!F31=1,貴社データ!C31,"-")</f>
        <v>-</v>
      </c>
      <c r="E416" s="72">
        <f>平均2021!$AN$3</f>
        <v>3.1399999999999997E-2</v>
      </c>
      <c r="F416" s="248" t="str">
        <f>IF(ISERROR(VLOOKUP(貴社データ!$B$9, 平均2021!$C$4:$AW$45, 38, FALSE)),"",VLOOKUP(貴社データ!$B$9, 平均2021!$C$4:$AW$45, 38, FALSE))</f>
        <v/>
      </c>
      <c r="G416" s="249"/>
    </row>
    <row r="417" spans="1:13" ht="36" customHeight="1">
      <c r="A417" s="60"/>
      <c r="B417" s="187">
        <v>2022</v>
      </c>
      <c r="C417" s="187"/>
      <c r="D417" s="79" t="str">
        <f>IF(貴社データ!E31=1,貴社データ!B31,"-")</f>
        <v>-</v>
      </c>
      <c r="E417" s="72">
        <f>平均2022!$AN$3</f>
        <v>3.4299999999999997E-2</v>
      </c>
      <c r="F417" s="248" t="str">
        <f>IF(ISERROR(VLOOKUP(貴社データ!$B$9, 平均2022!$C$4:$AW$45, 38, FALSE)),"",VLOOKUP(貴社データ!$B$9, 平均2022!$C$4:$AW$45, 38, FALSE))</f>
        <v/>
      </c>
      <c r="G417" s="249"/>
    </row>
    <row r="418" spans="1:13" ht="8.4499999999999993" customHeight="1" thickBot="1"/>
    <row r="419" spans="1:13" ht="28.15" customHeight="1" thickBot="1">
      <c r="A419" s="290" t="s">
        <v>152</v>
      </c>
      <c r="B419" s="291"/>
      <c r="C419" s="291"/>
      <c r="D419" s="291"/>
      <c r="E419" s="291"/>
      <c r="F419" s="291"/>
      <c r="G419" s="291"/>
      <c r="H419" s="291"/>
      <c r="I419" s="291"/>
      <c r="J419" s="291"/>
      <c r="K419" s="291"/>
      <c r="L419" s="292"/>
    </row>
    <row r="420" spans="1:13" ht="7.9" customHeight="1" thickBot="1"/>
    <row r="421" spans="1:13" ht="21" customHeight="1" thickBot="1">
      <c r="A421" s="207" t="s">
        <v>157</v>
      </c>
      <c r="B421" s="208"/>
      <c r="C421" s="208"/>
      <c r="D421" s="208"/>
      <c r="E421" s="208"/>
      <c r="F421" s="208"/>
      <c r="G421" s="208"/>
      <c r="H421" s="208"/>
      <c r="I421" s="208"/>
      <c r="J421" s="208"/>
      <c r="K421" s="208"/>
      <c r="L421" s="209"/>
    </row>
    <row r="422" spans="1:13" ht="9" customHeight="1"/>
    <row r="423" spans="1:13" ht="36" customHeight="1">
      <c r="A423" s="60"/>
      <c r="B423" s="187" t="s">
        <v>2</v>
      </c>
      <c r="C423" s="187"/>
      <c r="D423" s="70" t="s">
        <v>3</v>
      </c>
      <c r="E423" s="59" t="s">
        <v>4</v>
      </c>
      <c r="F423" s="247" t="s">
        <v>5</v>
      </c>
      <c r="G423" s="247"/>
    </row>
    <row r="424" spans="1:13" ht="36" customHeight="1">
      <c r="A424" s="60"/>
      <c r="B424" s="187">
        <v>2020</v>
      </c>
      <c r="C424" s="187"/>
      <c r="D424" s="79" t="str">
        <f>IF(貴社データ!G32=1,貴社データ!D32,"-")</f>
        <v>-</v>
      </c>
      <c r="E424" s="72">
        <f>1-平均2020!$AO$3</f>
        <v>0.36919999999999997</v>
      </c>
      <c r="F424" s="248" t="str">
        <f>IF(ISERROR(VLOOKUP(貴社データ!$B$9, 平均2020!$C$4:$AW$45, 39, FALSE)),"",1-VLOOKUP(貴社データ!$B$9, 平均2020!$C$4:$AW$45, 39, FALSE))</f>
        <v/>
      </c>
      <c r="G424" s="249"/>
    </row>
    <row r="425" spans="1:13" ht="36" customHeight="1">
      <c r="A425" s="60"/>
      <c r="B425" s="187">
        <v>2021</v>
      </c>
      <c r="C425" s="187"/>
      <c r="D425" s="79" t="str">
        <f>IF(貴社データ!F32=1,貴社データ!C32,"-")</f>
        <v>-</v>
      </c>
      <c r="E425" s="72">
        <f>1-平均2021!$AO$3</f>
        <v>0.37519999999999998</v>
      </c>
      <c r="F425" s="248" t="str">
        <f>IF(ISERROR(VLOOKUP(貴社データ!$B$9, 平均2021!$C$4:$AW$45, 39, FALSE)),"",1-VLOOKUP(貴社データ!$B$9, 平均2021!$C$4:$AW$45, 39, FALSE))</f>
        <v/>
      </c>
      <c r="G425" s="249"/>
    </row>
    <row r="426" spans="1:13" ht="36" customHeight="1">
      <c r="A426" s="60"/>
      <c r="B426" s="187">
        <v>2022</v>
      </c>
      <c r="C426" s="187"/>
      <c r="D426" s="79" t="str">
        <f>IF(貴社データ!E32=1,貴社データ!B32,"-")</f>
        <v>-</v>
      </c>
      <c r="E426" s="72">
        <f>1-平均2022!$AO$3</f>
        <v>0.38239999999999996</v>
      </c>
      <c r="F426" s="248" t="str">
        <f>IF(ISERROR(VLOOKUP(貴社データ!$B$9, 平均2022!$C$4:$AW$45, 39, FALSE)),"",1-VLOOKUP(貴社データ!$B$9, 平均2022!$C$4:$AW$45, 39, FALSE))</f>
        <v/>
      </c>
      <c r="G426" s="249"/>
    </row>
    <row r="427" spans="1:13" ht="7.15" customHeight="1" thickBot="1"/>
    <row r="428" spans="1:13" ht="19.149999999999999" customHeight="1">
      <c r="A428" s="29" t="s">
        <v>153</v>
      </c>
      <c r="B428" s="7"/>
      <c r="C428" s="7"/>
      <c r="D428" s="7"/>
      <c r="E428" s="7"/>
      <c r="F428" s="7"/>
      <c r="G428" s="7"/>
      <c r="H428" s="7"/>
      <c r="I428" s="7"/>
      <c r="J428" s="7"/>
      <c r="K428" s="7"/>
      <c r="L428" s="8"/>
    </row>
    <row r="429" spans="1:13" ht="36" customHeight="1" thickBot="1">
      <c r="A429" s="293" t="s">
        <v>219</v>
      </c>
      <c r="B429" s="294"/>
      <c r="C429" s="294"/>
      <c r="D429" s="294"/>
      <c r="E429" s="294"/>
      <c r="F429" s="294"/>
      <c r="G429" s="294"/>
      <c r="H429" s="294"/>
      <c r="I429" s="294"/>
      <c r="J429" s="294"/>
      <c r="K429" s="294"/>
      <c r="L429" s="295"/>
      <c r="M429" s="28"/>
    </row>
    <row r="431" spans="1:13" ht="11.45" customHeight="1">
      <c r="A431" s="62"/>
      <c r="B431" s="64"/>
      <c r="C431" s="64"/>
      <c r="D431" s="64"/>
      <c r="E431" s="64"/>
      <c r="F431" s="64"/>
      <c r="G431" s="64"/>
      <c r="H431" s="64"/>
      <c r="I431" s="64"/>
      <c r="J431" s="64"/>
      <c r="K431" s="64"/>
      <c r="L431" s="62"/>
    </row>
    <row r="432" spans="1:13" ht="17.45" customHeight="1">
      <c r="A432" s="62"/>
      <c r="B432" s="64"/>
      <c r="C432" s="64"/>
      <c r="D432" s="65"/>
      <c r="E432" s="64"/>
      <c r="F432" s="64"/>
      <c r="G432" s="64"/>
      <c r="H432" s="64"/>
      <c r="I432" s="64"/>
      <c r="J432" s="64"/>
      <c r="K432" s="64"/>
      <c r="L432" s="62"/>
    </row>
    <row r="433" spans="1:13" ht="24" customHeight="1">
      <c r="A433" s="62"/>
      <c r="B433" s="64"/>
      <c r="C433" s="71"/>
      <c r="D433" s="71"/>
      <c r="E433" s="71"/>
      <c r="F433" s="71"/>
      <c r="G433" s="71"/>
      <c r="H433" s="71"/>
      <c r="I433" s="71"/>
      <c r="J433" s="71"/>
      <c r="K433" s="71"/>
      <c r="L433" s="62"/>
    </row>
    <row r="434" spans="1:13" ht="3.6" customHeight="1">
      <c r="A434" s="62"/>
      <c r="B434" s="64"/>
      <c r="C434" s="64"/>
      <c r="D434" s="64"/>
      <c r="E434" s="64"/>
      <c r="F434" s="64"/>
      <c r="G434" s="64"/>
      <c r="H434" s="64"/>
      <c r="I434" s="64"/>
      <c r="J434" s="64"/>
      <c r="K434" s="64"/>
      <c r="L434" s="62"/>
    </row>
    <row r="435" spans="1:13" ht="16.899999999999999" customHeight="1">
      <c r="A435" s="62"/>
      <c r="B435" s="65"/>
      <c r="C435" s="65"/>
      <c r="D435" s="64"/>
      <c r="E435" s="64"/>
      <c r="F435" s="64"/>
      <c r="G435" s="64"/>
      <c r="H435" s="64"/>
      <c r="I435" s="64"/>
      <c r="J435" s="66"/>
      <c r="K435" s="64"/>
      <c r="L435" s="62"/>
    </row>
    <row r="436" spans="1:13" ht="12" customHeight="1">
      <c r="A436" s="63"/>
      <c r="B436" s="67"/>
      <c r="C436" s="67"/>
      <c r="D436" s="67"/>
      <c r="E436" s="67"/>
      <c r="F436" s="67"/>
      <c r="G436" s="67"/>
      <c r="H436" s="67"/>
      <c r="I436" s="67"/>
      <c r="J436" s="68"/>
      <c r="K436" s="67"/>
      <c r="L436" s="63"/>
    </row>
    <row r="437" spans="1:13" ht="12" customHeight="1">
      <c r="A437" s="63"/>
      <c r="B437" s="67"/>
      <c r="C437" s="67"/>
      <c r="D437" s="67"/>
      <c r="E437" s="67"/>
      <c r="F437" s="67"/>
      <c r="G437" s="67"/>
      <c r="H437" s="67"/>
      <c r="I437" s="67"/>
      <c r="J437" s="68"/>
      <c r="K437" s="67"/>
      <c r="L437" s="63"/>
    </row>
    <row r="438" spans="1:13" ht="12" customHeight="1">
      <c r="A438" s="63"/>
      <c r="B438" s="67"/>
      <c r="C438" s="67"/>
      <c r="D438" s="67"/>
      <c r="E438" s="67"/>
      <c r="F438" s="67"/>
      <c r="G438" s="67"/>
      <c r="H438" s="67"/>
      <c r="I438" s="67"/>
      <c r="J438" s="68"/>
      <c r="K438" s="67"/>
      <c r="L438" s="63"/>
    </row>
    <row r="439" spans="1:13" ht="11.45" customHeight="1">
      <c r="A439" s="62"/>
      <c r="B439" s="64"/>
      <c r="C439" s="64"/>
      <c r="D439" s="64"/>
      <c r="E439" s="64"/>
      <c r="F439" s="64"/>
      <c r="G439" s="64"/>
      <c r="H439" s="64"/>
      <c r="I439" s="64"/>
      <c r="J439" s="68"/>
      <c r="K439" s="64"/>
      <c r="L439" s="62"/>
    </row>
    <row r="440" spans="1:13" ht="5.45" customHeight="1">
      <c r="A440" s="62"/>
      <c r="B440" s="64"/>
      <c r="C440" s="64"/>
      <c r="D440" s="64"/>
      <c r="E440" s="64"/>
      <c r="F440" s="64"/>
      <c r="G440" s="64"/>
      <c r="H440" s="64"/>
      <c r="I440" s="64"/>
      <c r="J440" s="64"/>
      <c r="K440" s="64"/>
      <c r="L440" s="62"/>
    </row>
    <row r="441" spans="1:13" ht="12" customHeight="1">
      <c r="A441" s="62"/>
      <c r="B441" s="62"/>
      <c r="C441" s="62"/>
      <c r="D441" s="62"/>
      <c r="E441" s="62"/>
      <c r="F441" s="62"/>
      <c r="G441" s="62"/>
      <c r="H441" s="62"/>
      <c r="I441" s="62"/>
      <c r="J441" s="62"/>
      <c r="K441" s="62"/>
      <c r="L441" s="62"/>
    </row>
    <row r="442" spans="1:13" ht="7.9" customHeight="1">
      <c r="A442" s="62"/>
      <c r="B442" s="62"/>
      <c r="C442" s="62"/>
      <c r="D442" s="62"/>
      <c r="E442" s="62"/>
      <c r="F442" s="62"/>
      <c r="G442" s="62"/>
      <c r="H442" s="62"/>
      <c r="I442" s="62"/>
      <c r="J442" s="62"/>
      <c r="K442" s="62"/>
      <c r="L442" s="62"/>
    </row>
    <row r="443" spans="1:13" ht="11.45" customHeight="1">
      <c r="A443" s="62"/>
      <c r="B443" s="62"/>
      <c r="C443" s="62"/>
      <c r="D443" s="62"/>
      <c r="E443" s="62"/>
      <c r="F443" s="62"/>
      <c r="G443" s="62"/>
      <c r="H443" s="62"/>
      <c r="I443" s="62"/>
      <c r="J443" s="62"/>
      <c r="K443" s="62"/>
      <c r="L443" s="62"/>
    </row>
    <row r="444" spans="1:13">
      <c r="A444" s="62"/>
      <c r="B444" s="62"/>
      <c r="C444" s="62"/>
      <c r="D444" s="62"/>
      <c r="E444" s="62"/>
      <c r="F444" s="62"/>
      <c r="G444" s="62"/>
      <c r="H444" s="62"/>
      <c r="I444" s="62"/>
      <c r="J444" s="62"/>
      <c r="K444" s="62"/>
      <c r="L444" s="62"/>
    </row>
    <row r="445" spans="1:13">
      <c r="A445" s="62"/>
      <c r="B445" s="62"/>
      <c r="C445" s="62"/>
      <c r="D445" s="62"/>
      <c r="E445" s="62"/>
      <c r="F445" s="62"/>
      <c r="G445" s="62"/>
      <c r="H445" s="62"/>
      <c r="I445" s="62"/>
      <c r="J445" s="62"/>
      <c r="K445" s="62"/>
      <c r="L445" s="62"/>
    </row>
    <row r="446" spans="1:13">
      <c r="A446" s="62"/>
      <c r="B446" s="64"/>
      <c r="C446" s="289" t="s">
        <v>154</v>
      </c>
      <c r="D446" s="289"/>
      <c r="E446" s="289"/>
      <c r="F446" s="289"/>
      <c r="G446" s="289"/>
      <c r="H446" s="289"/>
      <c r="I446" s="289"/>
      <c r="J446" s="289"/>
      <c r="K446" s="289"/>
      <c r="L446" s="63"/>
    </row>
    <row r="447" spans="1:13">
      <c r="A447" s="62"/>
      <c r="B447" s="64"/>
      <c r="C447" s="289" t="s">
        <v>156</v>
      </c>
      <c r="D447" s="289"/>
      <c r="E447" s="289"/>
      <c r="F447" s="289"/>
      <c r="G447" s="289"/>
      <c r="H447" s="289"/>
      <c r="I447" s="289"/>
      <c r="J447" s="289"/>
      <c r="K447" s="289"/>
      <c r="L447" s="63"/>
      <c r="M447" s="27"/>
    </row>
    <row r="448" spans="1:13">
      <c r="A448" s="62"/>
      <c r="B448" s="64"/>
      <c r="C448" s="289" t="s">
        <v>155</v>
      </c>
      <c r="D448" s="289"/>
      <c r="E448" s="289"/>
      <c r="F448" s="289"/>
      <c r="G448" s="289"/>
      <c r="H448" s="289"/>
      <c r="I448" s="289"/>
      <c r="J448" s="289"/>
      <c r="K448" s="289"/>
      <c r="L448" s="63"/>
    </row>
    <row r="449" spans="1:12" ht="11.45" customHeight="1">
      <c r="A449" s="62"/>
      <c r="B449" s="64"/>
      <c r="C449" s="64"/>
      <c r="D449" s="64"/>
      <c r="E449" s="64"/>
      <c r="F449" s="64"/>
      <c r="G449" s="64"/>
      <c r="H449" s="64"/>
      <c r="I449" s="64"/>
      <c r="J449" s="64"/>
      <c r="K449" s="64"/>
      <c r="L449" s="62"/>
    </row>
  </sheetData>
  <mergeCells count="267">
    <mergeCell ref="A41:K43"/>
    <mergeCell ref="F381:G381"/>
    <mergeCell ref="B381:C381"/>
    <mergeCell ref="B380:C380"/>
    <mergeCell ref="B372:C372"/>
    <mergeCell ref="B356:C356"/>
    <mergeCell ref="B355:C355"/>
    <mergeCell ref="B348:C348"/>
    <mergeCell ref="B347:C347"/>
    <mergeCell ref="E39:L40"/>
    <mergeCell ref="B327:C327"/>
    <mergeCell ref="B326:C326"/>
    <mergeCell ref="B286:C286"/>
    <mergeCell ref="B285:C285"/>
    <mergeCell ref="F347:G347"/>
    <mergeCell ref="F348:G348"/>
    <mergeCell ref="A353:L353"/>
    <mergeCell ref="A340:L340"/>
    <mergeCell ref="A343:L343"/>
    <mergeCell ref="F345:G345"/>
    <mergeCell ref="F346:G346"/>
    <mergeCell ref="F334:G334"/>
    <mergeCell ref="F335:G335"/>
    <mergeCell ref="F336:G336"/>
    <mergeCell ref="B363:C363"/>
    <mergeCell ref="C446:K446"/>
    <mergeCell ref="C447:K447"/>
    <mergeCell ref="C448:K448"/>
    <mergeCell ref="A419:L419"/>
    <mergeCell ref="A429:L429"/>
    <mergeCell ref="F358:G358"/>
    <mergeCell ref="F355:G355"/>
    <mergeCell ref="F356:G356"/>
    <mergeCell ref="F357:G357"/>
    <mergeCell ref="F364:G364"/>
    <mergeCell ref="F365:G365"/>
    <mergeCell ref="A367:L367"/>
    <mergeCell ref="F369:G369"/>
    <mergeCell ref="F370:G370"/>
    <mergeCell ref="F371:G371"/>
    <mergeCell ref="F372:G372"/>
    <mergeCell ref="A375:L375"/>
    <mergeCell ref="A378:L378"/>
    <mergeCell ref="F380:G380"/>
    <mergeCell ref="B371:C371"/>
    <mergeCell ref="B370:C370"/>
    <mergeCell ref="B369:C369"/>
    <mergeCell ref="B365:C365"/>
    <mergeCell ref="B364:C364"/>
    <mergeCell ref="B362:C362"/>
    <mergeCell ref="B358:C358"/>
    <mergeCell ref="B357:C357"/>
    <mergeCell ref="B345:C345"/>
    <mergeCell ref="B336:C336"/>
    <mergeCell ref="B335:C335"/>
    <mergeCell ref="B334:C334"/>
    <mergeCell ref="B346:C346"/>
    <mergeCell ref="E297:G297"/>
    <mergeCell ref="E296:G296"/>
    <mergeCell ref="E298:G298"/>
    <mergeCell ref="E299:G299"/>
    <mergeCell ref="F286:G286"/>
    <mergeCell ref="F252:G252"/>
    <mergeCell ref="F278:G278"/>
    <mergeCell ref="F279:G279"/>
    <mergeCell ref="F283:G283"/>
    <mergeCell ref="F284:G284"/>
    <mergeCell ref="F285:G285"/>
    <mergeCell ref="F267:G267"/>
    <mergeCell ref="F268:G268"/>
    <mergeCell ref="F269:G269"/>
    <mergeCell ref="F276:G276"/>
    <mergeCell ref="A121:L121"/>
    <mergeCell ref="A248:L248"/>
    <mergeCell ref="A250:L250"/>
    <mergeCell ref="A123:L123"/>
    <mergeCell ref="A125:L125"/>
    <mergeCell ref="A132:L132"/>
    <mergeCell ref="A105:L105"/>
    <mergeCell ref="A107:L107"/>
    <mergeCell ref="A114:L114"/>
    <mergeCell ref="A147:E151"/>
    <mergeCell ref="A153:E156"/>
    <mergeCell ref="D90:K90"/>
    <mergeCell ref="C89:K89"/>
    <mergeCell ref="A139:L139"/>
    <mergeCell ref="F137:G137"/>
    <mergeCell ref="F141:G141"/>
    <mergeCell ref="F109:G109"/>
    <mergeCell ref="F110:G110"/>
    <mergeCell ref="F111:G111"/>
    <mergeCell ref="F112:G112"/>
    <mergeCell ref="F116:G116"/>
    <mergeCell ref="F117:G117"/>
    <mergeCell ref="F119:G119"/>
    <mergeCell ref="F277:G277"/>
    <mergeCell ref="F253:G253"/>
    <mergeCell ref="F254:G254"/>
    <mergeCell ref="F255:G255"/>
    <mergeCell ref="F266:G266"/>
    <mergeCell ref="A257:L257"/>
    <mergeCell ref="H154:H155"/>
    <mergeCell ref="A200:L200"/>
    <mergeCell ref="A94:L94"/>
    <mergeCell ref="A96:L96"/>
    <mergeCell ref="A103:L103"/>
    <mergeCell ref="B98:C98"/>
    <mergeCell ref="F259:G259"/>
    <mergeCell ref="F260:G260"/>
    <mergeCell ref="F261:G261"/>
    <mergeCell ref="F262:G262"/>
    <mergeCell ref="A272:L272"/>
    <mergeCell ref="A274:L274"/>
    <mergeCell ref="B276:C276"/>
    <mergeCell ref="B269:C269"/>
    <mergeCell ref="B268:C268"/>
    <mergeCell ref="B135:C135"/>
    <mergeCell ref="J153:J154"/>
    <mergeCell ref="K153:K156"/>
    <mergeCell ref="A360:L360"/>
    <mergeCell ref="F362:G362"/>
    <mergeCell ref="F363:G363"/>
    <mergeCell ref="F127:G127"/>
    <mergeCell ref="F128:G128"/>
    <mergeCell ref="F98:G98"/>
    <mergeCell ref="F99:G99"/>
    <mergeCell ref="F100:G100"/>
    <mergeCell ref="F101:G101"/>
    <mergeCell ref="F142:G142"/>
    <mergeCell ref="F143:G143"/>
    <mergeCell ref="F144:G144"/>
    <mergeCell ref="F129:G129"/>
    <mergeCell ref="F130:G130"/>
    <mergeCell ref="F134:G134"/>
    <mergeCell ref="F135:G135"/>
    <mergeCell ref="F136:G136"/>
    <mergeCell ref="H299:K299"/>
    <mergeCell ref="H298:K298"/>
    <mergeCell ref="H296:K297"/>
    <mergeCell ref="F118:G118"/>
    <mergeCell ref="B101:C101"/>
    <mergeCell ref="B100:C100"/>
    <mergeCell ref="B99:C99"/>
    <mergeCell ref="F389:G389"/>
    <mergeCell ref="F390:G390"/>
    <mergeCell ref="A392:L392"/>
    <mergeCell ref="F394:G394"/>
    <mergeCell ref="F395:G395"/>
    <mergeCell ref="B394:C394"/>
    <mergeCell ref="B390:C390"/>
    <mergeCell ref="B389:C389"/>
    <mergeCell ref="F382:G382"/>
    <mergeCell ref="F383:G383"/>
    <mergeCell ref="A385:L385"/>
    <mergeCell ref="F387:G387"/>
    <mergeCell ref="F388:G388"/>
    <mergeCell ref="B388:C388"/>
    <mergeCell ref="B387:C387"/>
    <mergeCell ref="B383:C383"/>
    <mergeCell ref="B382:C382"/>
    <mergeCell ref="B395:C395"/>
    <mergeCell ref="F405:G405"/>
    <mergeCell ref="B415:C415"/>
    <mergeCell ref="B414:C414"/>
    <mergeCell ref="B407:C407"/>
    <mergeCell ref="B406:C406"/>
    <mergeCell ref="B405:C405"/>
    <mergeCell ref="B404:C404"/>
    <mergeCell ref="B397:C397"/>
    <mergeCell ref="B396:C396"/>
    <mergeCell ref="F406:G406"/>
    <mergeCell ref="A281:L281"/>
    <mergeCell ref="F426:G426"/>
    <mergeCell ref="F416:G416"/>
    <mergeCell ref="F417:G417"/>
    <mergeCell ref="A421:L421"/>
    <mergeCell ref="F423:G423"/>
    <mergeCell ref="B423:C423"/>
    <mergeCell ref="B424:C424"/>
    <mergeCell ref="B425:C425"/>
    <mergeCell ref="B426:C426"/>
    <mergeCell ref="B417:C417"/>
    <mergeCell ref="B416:C416"/>
    <mergeCell ref="F425:G425"/>
    <mergeCell ref="F424:G424"/>
    <mergeCell ref="F407:G407"/>
    <mergeCell ref="A410:L410"/>
    <mergeCell ref="A412:L412"/>
    <mergeCell ref="F414:G414"/>
    <mergeCell ref="F415:G415"/>
    <mergeCell ref="F396:G396"/>
    <mergeCell ref="F397:G397"/>
    <mergeCell ref="A400:L400"/>
    <mergeCell ref="A402:L402"/>
    <mergeCell ref="F404:G404"/>
    <mergeCell ref="F148:G149"/>
    <mergeCell ref="F150:G152"/>
    <mergeCell ref="F153:G156"/>
    <mergeCell ref="B333:C333"/>
    <mergeCell ref="B283:C283"/>
    <mergeCell ref="B279:C279"/>
    <mergeCell ref="B278:C278"/>
    <mergeCell ref="B277:C277"/>
    <mergeCell ref="A331:L331"/>
    <mergeCell ref="F333:G333"/>
    <mergeCell ref="F327:G327"/>
    <mergeCell ref="F328:G328"/>
    <mergeCell ref="F329:G329"/>
    <mergeCell ref="A302:L302"/>
    <mergeCell ref="C290:K290"/>
    <mergeCell ref="C291:K291"/>
    <mergeCell ref="C292:K292"/>
    <mergeCell ref="A305:L305"/>
    <mergeCell ref="A306:L306"/>
    <mergeCell ref="F326:G326"/>
    <mergeCell ref="A324:L324"/>
    <mergeCell ref="B329:C329"/>
    <mergeCell ref="B328:C328"/>
    <mergeCell ref="B284:C284"/>
    <mergeCell ref="B136:C136"/>
    <mergeCell ref="A210:L210"/>
    <mergeCell ref="A264:L264"/>
    <mergeCell ref="B141:C141"/>
    <mergeCell ref="B137:C137"/>
    <mergeCell ref="B134:C134"/>
    <mergeCell ref="B267:C267"/>
    <mergeCell ref="B266:C266"/>
    <mergeCell ref="B262:C262"/>
    <mergeCell ref="B261:C261"/>
    <mergeCell ref="B260:C260"/>
    <mergeCell ref="B259:C259"/>
    <mergeCell ref="B255:C255"/>
    <mergeCell ref="B254:C254"/>
    <mergeCell ref="B253:C253"/>
    <mergeCell ref="A159:L159"/>
    <mergeCell ref="A160:L160"/>
    <mergeCell ref="A162:L162"/>
    <mergeCell ref="I148:I149"/>
    <mergeCell ref="J148:K148"/>
    <mergeCell ref="F147:K147"/>
    <mergeCell ref="H151:H152"/>
    <mergeCell ref="J150:J151"/>
    <mergeCell ref="K150:K152"/>
    <mergeCell ref="A341:L341"/>
    <mergeCell ref="A376:L376"/>
    <mergeCell ref="I44:K44"/>
    <mergeCell ref="B111:C111"/>
    <mergeCell ref="B110:C110"/>
    <mergeCell ref="B109:C109"/>
    <mergeCell ref="B203:K203"/>
    <mergeCell ref="B295:K295"/>
    <mergeCell ref="B296:D297"/>
    <mergeCell ref="B298:D298"/>
    <mergeCell ref="B299:D299"/>
    <mergeCell ref="B130:C130"/>
    <mergeCell ref="B129:C129"/>
    <mergeCell ref="B128:C128"/>
    <mergeCell ref="B127:C127"/>
    <mergeCell ref="B119:C119"/>
    <mergeCell ref="B118:C118"/>
    <mergeCell ref="B117:C117"/>
    <mergeCell ref="B116:C116"/>
    <mergeCell ref="B112:C112"/>
    <mergeCell ref="B252:C252"/>
    <mergeCell ref="B144:C144"/>
    <mergeCell ref="B143:C143"/>
    <mergeCell ref="B142:C142"/>
  </mergeCells>
  <phoneticPr fontId="1"/>
  <pageMargins left="0.70866141732283472" right="0.59055118110236227" top="0.31496062992125984" bottom="0.78740157480314965" header="0.31496062992125984" footer="0.31496062992125984"/>
  <pageSetup paperSize="9" scale="97" firstPageNumber="0" orientation="portrait" useFirstPageNumber="1" r:id="rId1"/>
  <headerFooter differentOddEven="1" differentFirst="1">
    <oddFooter>&amp;C&amp;"-,太字"&amp;P</oddFooter>
    <evenFooter>&amp;C&amp;"-,太字"&amp;P</evenFooter>
  </headerFooter>
  <rowBreaks count="11" manualBreakCount="11">
    <brk id="44" max="11" man="1"/>
    <brk id="93" max="11" man="1"/>
    <brk id="122" max="11" man="1"/>
    <brk id="158" max="11" man="1"/>
    <brk id="199" max="11" man="1"/>
    <brk id="247" max="11" man="1"/>
    <brk id="271" max="11" man="1"/>
    <brk id="301" max="11" man="1"/>
    <brk id="340" max="11" man="1"/>
    <brk id="375" max="11" man="1"/>
    <brk id="41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zoomScale="80" zoomScaleNormal="80" workbookViewId="0">
      <selection activeCell="E6" sqref="E6:G6"/>
    </sheetView>
  </sheetViews>
  <sheetFormatPr defaultRowHeight="18.75"/>
  <cols>
    <col min="1" max="1" width="43" customWidth="1"/>
    <col min="5" max="13" width="10" style="105" customWidth="1"/>
  </cols>
  <sheetData>
    <row r="1" spans="1:33" ht="19.5" thickBot="1">
      <c r="A1" s="98" t="s">
        <v>288</v>
      </c>
      <c r="B1" s="300" t="s">
        <v>289</v>
      </c>
      <c r="C1" s="301"/>
      <c r="D1" s="302"/>
      <c r="E1" s="107" t="s">
        <v>437</v>
      </c>
      <c r="F1" s="334"/>
      <c r="G1" s="335"/>
      <c r="AG1" s="161" t="s">
        <v>382</v>
      </c>
    </row>
    <row r="2" spans="1:33">
      <c r="A2" s="303" t="s">
        <v>290</v>
      </c>
      <c r="B2" s="304"/>
      <c r="C2" s="304"/>
      <c r="D2" s="305"/>
      <c r="E2" s="323" t="s">
        <v>348</v>
      </c>
      <c r="F2" s="324"/>
      <c r="G2" s="324"/>
      <c r="AG2" s="161" t="s">
        <v>386</v>
      </c>
    </row>
    <row r="3" spans="1:33">
      <c r="A3" s="99" t="s">
        <v>2</v>
      </c>
      <c r="B3" s="100" t="s">
        <v>291</v>
      </c>
      <c r="C3" s="100" t="s">
        <v>292</v>
      </c>
      <c r="D3" s="100" t="s">
        <v>293</v>
      </c>
      <c r="E3" s="108">
        <f>F3-1</f>
        <v>2020</v>
      </c>
      <c r="F3" s="108">
        <f>G3-1</f>
        <v>2021</v>
      </c>
      <c r="G3" s="162">
        <v>2022</v>
      </c>
      <c r="AG3" s="161" t="s">
        <v>387</v>
      </c>
    </row>
    <row r="4" spans="1:33">
      <c r="A4" s="101" t="s">
        <v>294</v>
      </c>
      <c r="B4" s="306" t="s">
        <v>295</v>
      </c>
      <c r="C4" s="307"/>
      <c r="D4" s="308"/>
      <c r="E4" s="317"/>
      <c r="F4" s="317"/>
      <c r="G4" s="317"/>
      <c r="AG4" s="161" t="s">
        <v>388</v>
      </c>
    </row>
    <row r="5" spans="1:33">
      <c r="A5" s="101" t="s">
        <v>296</v>
      </c>
      <c r="B5" s="306" t="s">
        <v>297</v>
      </c>
      <c r="C5" s="307"/>
      <c r="D5" s="308"/>
      <c r="E5" s="318"/>
      <c r="F5" s="318"/>
      <c r="G5" s="318"/>
      <c r="I5" s="328"/>
      <c r="J5" s="328"/>
      <c r="K5" s="328"/>
      <c r="L5" s="328"/>
      <c r="M5" s="328"/>
      <c r="N5" s="328"/>
      <c r="O5" s="328"/>
      <c r="P5" s="328"/>
      <c r="Q5" s="328"/>
      <c r="AG5" s="161" t="s">
        <v>389</v>
      </c>
    </row>
    <row r="6" spans="1:33">
      <c r="A6" s="101" t="s">
        <v>298</v>
      </c>
      <c r="B6" s="306" t="s">
        <v>383</v>
      </c>
      <c r="C6" s="307"/>
      <c r="D6" s="308"/>
      <c r="E6" s="319"/>
      <c r="F6" s="319"/>
      <c r="G6" s="319"/>
      <c r="I6" s="144"/>
      <c r="J6" s="329" t="s">
        <v>440</v>
      </c>
      <c r="K6" s="330"/>
      <c r="L6" s="330"/>
      <c r="M6" s="330"/>
      <c r="N6" s="330"/>
      <c r="O6" s="330"/>
      <c r="P6" s="330"/>
      <c r="Q6" s="330"/>
      <c r="AG6" s="161" t="s">
        <v>390</v>
      </c>
    </row>
    <row r="7" spans="1:33">
      <c r="A7" s="102" t="s">
        <v>299</v>
      </c>
      <c r="B7" s="325" t="s">
        <v>444</v>
      </c>
      <c r="C7" s="326"/>
      <c r="D7" s="327"/>
      <c r="E7" s="144"/>
      <c r="F7" s="144"/>
      <c r="G7" s="144"/>
      <c r="I7" s="328"/>
      <c r="J7" s="328"/>
      <c r="K7" s="328"/>
      <c r="L7" s="328"/>
      <c r="M7" s="328"/>
      <c r="N7" s="328"/>
      <c r="O7" s="328"/>
      <c r="P7" s="328"/>
      <c r="Q7" s="328"/>
      <c r="AG7" s="161" t="s">
        <v>391</v>
      </c>
    </row>
    <row r="8" spans="1:33">
      <c r="A8" s="102" t="s">
        <v>300</v>
      </c>
      <c r="B8" s="325" t="s">
        <v>444</v>
      </c>
      <c r="C8" s="326"/>
      <c r="D8" s="327"/>
      <c r="E8" s="144"/>
      <c r="F8" s="144"/>
      <c r="G8" s="144"/>
      <c r="I8" s="154"/>
      <c r="J8" s="329" t="s">
        <v>441</v>
      </c>
      <c r="K8" s="330"/>
      <c r="L8" s="330"/>
      <c r="M8" s="330"/>
      <c r="N8" s="330"/>
      <c r="O8" s="330"/>
      <c r="P8" s="330"/>
      <c r="Q8" s="330"/>
      <c r="AG8" s="161" t="s">
        <v>392</v>
      </c>
    </row>
    <row r="9" spans="1:33">
      <c r="A9" s="102" t="s">
        <v>301</v>
      </c>
      <c r="B9" s="325" t="s">
        <v>444</v>
      </c>
      <c r="C9" s="326"/>
      <c r="D9" s="327"/>
      <c r="E9" s="144"/>
      <c r="F9" s="144"/>
      <c r="G9" s="144"/>
      <c r="I9" s="328"/>
      <c r="J9" s="328"/>
      <c r="K9" s="328"/>
      <c r="L9" s="328"/>
      <c r="M9" s="328"/>
      <c r="N9" s="328"/>
      <c r="O9" s="328"/>
      <c r="P9" s="328"/>
      <c r="Q9" s="328"/>
      <c r="AG9" s="161" t="s">
        <v>393</v>
      </c>
    </row>
    <row r="10" spans="1:33">
      <c r="A10" s="102" t="s">
        <v>302</v>
      </c>
      <c r="B10" s="325" t="s">
        <v>444</v>
      </c>
      <c r="C10" s="326"/>
      <c r="D10" s="327"/>
      <c r="E10" s="144"/>
      <c r="F10" s="144"/>
      <c r="G10" s="144"/>
      <c r="I10" s="339" t="s">
        <v>442</v>
      </c>
      <c r="J10" s="339"/>
      <c r="K10" s="339"/>
      <c r="L10" s="339"/>
      <c r="M10" s="339"/>
      <c r="N10" s="339"/>
      <c r="O10" s="339"/>
      <c r="P10" s="339"/>
      <c r="Q10" s="339"/>
      <c r="AG10" s="161" t="s">
        <v>394</v>
      </c>
    </row>
    <row r="11" spans="1:33">
      <c r="A11" s="102" t="s">
        <v>303</v>
      </c>
      <c r="B11" s="325" t="s">
        <v>444</v>
      </c>
      <c r="C11" s="326"/>
      <c r="D11" s="327"/>
      <c r="E11" s="144"/>
      <c r="F11" s="144"/>
      <c r="G11" s="144"/>
      <c r="I11" s="328" t="s">
        <v>443</v>
      </c>
      <c r="J11" s="328"/>
      <c r="K11" s="328"/>
      <c r="L11" s="328"/>
      <c r="M11" s="328"/>
      <c r="N11" s="328"/>
      <c r="O11" s="328"/>
      <c r="P11" s="328"/>
      <c r="Q11" s="328"/>
      <c r="R11" s="328"/>
      <c r="AG11" s="161" t="s">
        <v>349</v>
      </c>
    </row>
    <row r="12" spans="1:33">
      <c r="A12" s="102" t="s">
        <v>304</v>
      </c>
      <c r="B12" s="325" t="s">
        <v>444</v>
      </c>
      <c r="C12" s="326"/>
      <c r="D12" s="327"/>
      <c r="E12" s="144"/>
      <c r="F12" s="144"/>
      <c r="G12" s="144"/>
      <c r="I12" s="328"/>
      <c r="J12" s="328"/>
      <c r="K12" s="328"/>
      <c r="L12" s="328"/>
      <c r="M12" s="328"/>
      <c r="N12" s="328"/>
      <c r="O12" s="328"/>
      <c r="P12" s="328"/>
      <c r="Q12" s="328"/>
      <c r="AG12" s="161" t="s">
        <v>350</v>
      </c>
    </row>
    <row r="13" spans="1:33" ht="19.5" thickBot="1">
      <c r="A13" s="102" t="s">
        <v>305</v>
      </c>
      <c r="B13" s="325" t="s">
        <v>444</v>
      </c>
      <c r="C13" s="326"/>
      <c r="D13" s="327"/>
      <c r="E13" s="155"/>
      <c r="F13" s="155"/>
      <c r="G13" s="155"/>
      <c r="O13" s="2"/>
      <c r="AG13" s="161" t="s">
        <v>351</v>
      </c>
    </row>
    <row r="14" spans="1:33" s="2" customFormat="1">
      <c r="A14" s="311" t="s">
        <v>306</v>
      </c>
      <c r="B14" s="312"/>
      <c r="C14" s="312"/>
      <c r="D14" s="312"/>
      <c r="E14" s="321" t="s">
        <v>338</v>
      </c>
      <c r="F14" s="320"/>
      <c r="G14" s="322"/>
      <c r="H14" s="321" t="s">
        <v>339</v>
      </c>
      <c r="I14" s="320"/>
      <c r="J14" s="322"/>
      <c r="K14" s="320" t="s">
        <v>340</v>
      </c>
      <c r="L14" s="320"/>
      <c r="M14" s="320"/>
      <c r="N14" s="321" t="s">
        <v>341</v>
      </c>
      <c r="O14" s="320"/>
      <c r="P14" s="322"/>
      <c r="Q14" s="320" t="s">
        <v>342</v>
      </c>
      <c r="R14" s="320"/>
      <c r="S14" s="320"/>
      <c r="T14" s="321" t="s">
        <v>343</v>
      </c>
      <c r="U14" s="320"/>
      <c r="V14" s="322"/>
      <c r="W14" s="320" t="s">
        <v>344</v>
      </c>
      <c r="X14" s="320"/>
      <c r="Y14" s="320"/>
      <c r="Z14" s="321" t="s">
        <v>345</v>
      </c>
      <c r="AA14" s="320"/>
      <c r="AB14" s="322"/>
      <c r="AC14" s="320" t="s">
        <v>346</v>
      </c>
      <c r="AD14" s="320"/>
      <c r="AE14" s="322"/>
      <c r="AG14" s="160" t="s">
        <v>352</v>
      </c>
    </row>
    <row r="15" spans="1:33" ht="19.5" thickBot="1">
      <c r="A15" s="311"/>
      <c r="B15" s="312"/>
      <c r="C15" s="312"/>
      <c r="D15" s="312"/>
      <c r="E15" s="145">
        <f>$E$3</f>
        <v>2020</v>
      </c>
      <c r="F15" s="146">
        <f>$F$3</f>
        <v>2021</v>
      </c>
      <c r="G15" s="147">
        <f>$G$3</f>
        <v>2022</v>
      </c>
      <c r="H15" s="145">
        <f>$E$3</f>
        <v>2020</v>
      </c>
      <c r="I15" s="146">
        <f>$F$3</f>
        <v>2021</v>
      </c>
      <c r="J15" s="147">
        <f>$G$3</f>
        <v>2022</v>
      </c>
      <c r="K15" s="148">
        <f>$E$3</f>
        <v>2020</v>
      </c>
      <c r="L15" s="146">
        <f>$F$3</f>
        <v>2021</v>
      </c>
      <c r="M15" s="149">
        <f>$G$3</f>
        <v>2022</v>
      </c>
      <c r="N15" s="145">
        <f>$E$3</f>
        <v>2020</v>
      </c>
      <c r="O15" s="146">
        <f>$F$3</f>
        <v>2021</v>
      </c>
      <c r="P15" s="147">
        <f>$G$3</f>
        <v>2022</v>
      </c>
      <c r="Q15" s="148">
        <f>$E$3</f>
        <v>2020</v>
      </c>
      <c r="R15" s="146">
        <f>$F$3</f>
        <v>2021</v>
      </c>
      <c r="S15" s="149">
        <f>$G$3</f>
        <v>2022</v>
      </c>
      <c r="T15" s="145">
        <f>$E$3</f>
        <v>2020</v>
      </c>
      <c r="U15" s="146">
        <f>$F$3</f>
        <v>2021</v>
      </c>
      <c r="V15" s="147">
        <f>$G$3</f>
        <v>2022</v>
      </c>
      <c r="W15" s="148">
        <f>$E$3</f>
        <v>2020</v>
      </c>
      <c r="X15" s="146">
        <f>$F$3</f>
        <v>2021</v>
      </c>
      <c r="Y15" s="149">
        <f>$G$3</f>
        <v>2022</v>
      </c>
      <c r="Z15" s="145">
        <f>$E$3</f>
        <v>2020</v>
      </c>
      <c r="AA15" s="146">
        <f>$F$3</f>
        <v>2021</v>
      </c>
      <c r="AB15" s="147">
        <f>$G$3</f>
        <v>2022</v>
      </c>
      <c r="AC15" s="148">
        <f>$E$3</f>
        <v>2020</v>
      </c>
      <c r="AD15" s="146">
        <f>$F$3</f>
        <v>2021</v>
      </c>
      <c r="AE15" s="147">
        <f>$G$3</f>
        <v>2022</v>
      </c>
      <c r="AG15" s="160" t="s">
        <v>353</v>
      </c>
    </row>
    <row r="16" spans="1:33" ht="19.5" thickTop="1">
      <c r="A16" s="103" t="s">
        <v>307</v>
      </c>
      <c r="B16" s="313" t="s">
        <v>347</v>
      </c>
      <c r="C16" s="314"/>
      <c r="D16" s="314"/>
      <c r="E16" s="336"/>
      <c r="F16" s="337"/>
      <c r="G16" s="338"/>
      <c r="H16" s="336"/>
      <c r="I16" s="337"/>
      <c r="J16" s="338"/>
      <c r="K16" s="336"/>
      <c r="L16" s="337"/>
      <c r="M16" s="338"/>
      <c r="N16" s="336"/>
      <c r="O16" s="337"/>
      <c r="P16" s="338"/>
      <c r="Q16" s="336"/>
      <c r="R16" s="337"/>
      <c r="S16" s="338"/>
      <c r="T16" s="336"/>
      <c r="U16" s="337"/>
      <c r="V16" s="338"/>
      <c r="W16" s="336"/>
      <c r="X16" s="337"/>
      <c r="Y16" s="338"/>
      <c r="Z16" s="336"/>
      <c r="AA16" s="337"/>
      <c r="AB16" s="338"/>
      <c r="AC16" s="336"/>
      <c r="AD16" s="337"/>
      <c r="AE16" s="338"/>
      <c r="AG16" s="160" t="s">
        <v>354</v>
      </c>
    </row>
    <row r="17" spans="1:33">
      <c r="A17" s="102" t="s">
        <v>308</v>
      </c>
      <c r="B17" s="306" t="s">
        <v>439</v>
      </c>
      <c r="C17" s="307"/>
      <c r="D17" s="307"/>
      <c r="E17" s="150"/>
      <c r="F17" s="150"/>
      <c r="G17" s="150"/>
      <c r="H17" s="150"/>
      <c r="I17" s="150"/>
      <c r="J17" s="150"/>
      <c r="K17" s="150"/>
      <c r="L17" s="150"/>
      <c r="M17" s="150"/>
      <c r="N17" s="150"/>
      <c r="O17" s="150"/>
      <c r="P17" s="150"/>
      <c r="Q17" s="152"/>
      <c r="R17" s="144"/>
      <c r="S17" s="153"/>
      <c r="T17" s="150"/>
      <c r="U17" s="144"/>
      <c r="V17" s="151"/>
      <c r="W17" s="152"/>
      <c r="X17" s="144"/>
      <c r="Y17" s="153"/>
      <c r="Z17" s="150"/>
      <c r="AA17" s="144"/>
      <c r="AB17" s="151"/>
      <c r="AC17" s="152"/>
      <c r="AD17" s="144"/>
      <c r="AE17" s="151"/>
      <c r="AG17" s="160" t="s">
        <v>355</v>
      </c>
    </row>
    <row r="18" spans="1:33">
      <c r="A18" s="102" t="s">
        <v>309</v>
      </c>
      <c r="B18" s="306" t="s">
        <v>439</v>
      </c>
      <c r="C18" s="307"/>
      <c r="D18" s="307"/>
      <c r="E18" s="150"/>
      <c r="F18" s="150"/>
      <c r="G18" s="150"/>
      <c r="H18" s="150"/>
      <c r="I18" s="150"/>
      <c r="J18" s="150"/>
      <c r="K18" s="150"/>
      <c r="L18" s="150"/>
      <c r="M18" s="150"/>
      <c r="N18" s="150"/>
      <c r="O18" s="150"/>
      <c r="P18" s="150"/>
      <c r="Q18" s="152"/>
      <c r="R18" s="144"/>
      <c r="S18" s="153"/>
      <c r="T18" s="150"/>
      <c r="U18" s="144"/>
      <c r="V18" s="151"/>
      <c r="W18" s="152"/>
      <c r="X18" s="144"/>
      <c r="Y18" s="153"/>
      <c r="Z18" s="150"/>
      <c r="AA18" s="144"/>
      <c r="AB18" s="151"/>
      <c r="AC18" s="152"/>
      <c r="AD18" s="144"/>
      <c r="AE18" s="151"/>
      <c r="AG18" s="160" t="s">
        <v>356</v>
      </c>
    </row>
    <row r="19" spans="1:33">
      <c r="A19" s="102" t="s">
        <v>310</v>
      </c>
      <c r="B19" s="306" t="s">
        <v>439</v>
      </c>
      <c r="C19" s="307"/>
      <c r="D19" s="307"/>
      <c r="E19" s="150"/>
      <c r="F19" s="150"/>
      <c r="G19" s="150"/>
      <c r="H19" s="150"/>
      <c r="I19" s="150"/>
      <c r="J19" s="150"/>
      <c r="K19" s="150"/>
      <c r="L19" s="150"/>
      <c r="M19" s="150"/>
      <c r="N19" s="150"/>
      <c r="O19" s="150"/>
      <c r="P19" s="150"/>
      <c r="Q19" s="152"/>
      <c r="R19" s="144"/>
      <c r="S19" s="153"/>
      <c r="T19" s="150"/>
      <c r="U19" s="144"/>
      <c r="V19" s="151"/>
      <c r="W19" s="152"/>
      <c r="X19" s="144"/>
      <c r="Y19" s="153"/>
      <c r="Z19" s="150"/>
      <c r="AA19" s="144"/>
      <c r="AB19" s="151"/>
      <c r="AC19" s="152"/>
      <c r="AD19" s="144"/>
      <c r="AE19" s="151"/>
      <c r="AG19" s="160" t="s">
        <v>357</v>
      </c>
    </row>
    <row r="20" spans="1:33">
      <c r="A20" s="102" t="s">
        <v>311</v>
      </c>
      <c r="B20" s="306" t="s">
        <v>439</v>
      </c>
      <c r="C20" s="307"/>
      <c r="D20" s="307"/>
      <c r="E20" s="150"/>
      <c r="F20" s="150"/>
      <c r="G20" s="150"/>
      <c r="H20" s="150"/>
      <c r="I20" s="150"/>
      <c r="J20" s="150"/>
      <c r="K20" s="150"/>
      <c r="L20" s="150"/>
      <c r="M20" s="150"/>
      <c r="N20" s="150"/>
      <c r="O20" s="150"/>
      <c r="P20" s="150"/>
      <c r="Q20" s="152"/>
      <c r="R20" s="144"/>
      <c r="S20" s="153"/>
      <c r="T20" s="150"/>
      <c r="U20" s="144"/>
      <c r="V20" s="151"/>
      <c r="W20" s="152"/>
      <c r="X20" s="144"/>
      <c r="Y20" s="153"/>
      <c r="Z20" s="150"/>
      <c r="AA20" s="144"/>
      <c r="AB20" s="151"/>
      <c r="AC20" s="152"/>
      <c r="AD20" s="144"/>
      <c r="AE20" s="151"/>
      <c r="AG20" s="160" t="s">
        <v>358</v>
      </c>
    </row>
    <row r="21" spans="1:33">
      <c r="A21" s="102" t="s">
        <v>312</v>
      </c>
      <c r="B21" s="306" t="s">
        <v>439</v>
      </c>
      <c r="C21" s="307"/>
      <c r="D21" s="307"/>
      <c r="E21" s="150"/>
      <c r="F21" s="150"/>
      <c r="G21" s="150"/>
      <c r="H21" s="150"/>
      <c r="I21" s="150"/>
      <c r="J21" s="150"/>
      <c r="K21" s="150"/>
      <c r="L21" s="150"/>
      <c r="M21" s="150"/>
      <c r="N21" s="150"/>
      <c r="O21" s="150"/>
      <c r="P21" s="150"/>
      <c r="Q21" s="152"/>
      <c r="R21" s="144"/>
      <c r="S21" s="153"/>
      <c r="T21" s="150"/>
      <c r="U21" s="144"/>
      <c r="V21" s="151"/>
      <c r="W21" s="152"/>
      <c r="X21" s="144"/>
      <c r="Y21" s="153"/>
      <c r="Z21" s="150"/>
      <c r="AA21" s="144"/>
      <c r="AB21" s="151"/>
      <c r="AC21" s="152"/>
      <c r="AD21" s="144"/>
      <c r="AE21" s="151"/>
      <c r="AG21" s="160" t="s">
        <v>359</v>
      </c>
    </row>
    <row r="22" spans="1:33">
      <c r="A22" s="102" t="s">
        <v>313</v>
      </c>
      <c r="B22" s="306" t="s">
        <v>439</v>
      </c>
      <c r="C22" s="307"/>
      <c r="D22" s="307"/>
      <c r="E22" s="150"/>
      <c r="F22" s="150"/>
      <c r="G22" s="150"/>
      <c r="H22" s="150"/>
      <c r="I22" s="150"/>
      <c r="J22" s="150"/>
      <c r="K22" s="150"/>
      <c r="L22" s="150"/>
      <c r="M22" s="150"/>
      <c r="N22" s="150"/>
      <c r="O22" s="150"/>
      <c r="P22" s="150"/>
      <c r="Q22" s="152"/>
      <c r="R22" s="144"/>
      <c r="S22" s="153"/>
      <c r="T22" s="150"/>
      <c r="U22" s="144"/>
      <c r="V22" s="151"/>
      <c r="W22" s="152"/>
      <c r="X22" s="144"/>
      <c r="Y22" s="153"/>
      <c r="Z22" s="150"/>
      <c r="AA22" s="144"/>
      <c r="AB22" s="151"/>
      <c r="AC22" s="152"/>
      <c r="AD22" s="144"/>
      <c r="AE22" s="151"/>
      <c r="AG22" s="160" t="s">
        <v>360</v>
      </c>
    </row>
    <row r="23" spans="1:33">
      <c r="A23" s="102" t="s">
        <v>314</v>
      </c>
      <c r="B23" s="306" t="s">
        <v>439</v>
      </c>
      <c r="C23" s="307"/>
      <c r="D23" s="307"/>
      <c r="E23" s="150"/>
      <c r="F23" s="150"/>
      <c r="G23" s="150"/>
      <c r="H23" s="150"/>
      <c r="I23" s="150"/>
      <c r="J23" s="150"/>
      <c r="K23" s="150"/>
      <c r="L23" s="150"/>
      <c r="M23" s="150"/>
      <c r="N23" s="150"/>
      <c r="O23" s="150"/>
      <c r="P23" s="150"/>
      <c r="Q23" s="152"/>
      <c r="R23" s="144"/>
      <c r="S23" s="153"/>
      <c r="T23" s="150"/>
      <c r="U23" s="144"/>
      <c r="V23" s="151"/>
      <c r="W23" s="152"/>
      <c r="X23" s="144"/>
      <c r="Y23" s="153"/>
      <c r="Z23" s="150"/>
      <c r="AA23" s="144"/>
      <c r="AB23" s="151"/>
      <c r="AC23" s="152"/>
      <c r="AD23" s="144"/>
      <c r="AE23" s="151"/>
      <c r="AG23" s="160" t="s">
        <v>361</v>
      </c>
    </row>
    <row r="24" spans="1:33">
      <c r="A24" s="315" t="s">
        <v>315</v>
      </c>
      <c r="B24" s="316"/>
      <c r="C24" s="316"/>
      <c r="D24" s="316"/>
      <c r="E24" s="331"/>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3"/>
      <c r="AG24" s="160" t="s">
        <v>362</v>
      </c>
    </row>
    <row r="25" spans="1:33">
      <c r="A25" s="102" t="s">
        <v>316</v>
      </c>
      <c r="B25" s="309" t="s">
        <v>317</v>
      </c>
      <c r="C25" s="310"/>
      <c r="D25" s="310"/>
      <c r="E25" s="156"/>
      <c r="F25" s="156"/>
      <c r="G25" s="156"/>
      <c r="H25" s="156"/>
      <c r="I25" s="156"/>
      <c r="J25" s="156"/>
      <c r="K25" s="156"/>
      <c r="L25" s="156"/>
      <c r="M25" s="156"/>
      <c r="N25" s="156"/>
      <c r="O25" s="156"/>
      <c r="P25" s="156"/>
      <c r="Q25" s="156"/>
      <c r="R25" s="157"/>
      <c r="S25" s="158"/>
      <c r="T25" s="156"/>
      <c r="U25" s="157"/>
      <c r="V25" s="158"/>
      <c r="W25" s="156"/>
      <c r="X25" s="157"/>
      <c r="Y25" s="158"/>
      <c r="Z25" s="156"/>
      <c r="AA25" s="157"/>
      <c r="AB25" s="158"/>
      <c r="AC25" s="159"/>
      <c r="AD25" s="157"/>
      <c r="AE25" s="158"/>
      <c r="AG25" s="160" t="s">
        <v>363</v>
      </c>
    </row>
    <row r="26" spans="1:33">
      <c r="A26" s="102" t="s">
        <v>336</v>
      </c>
      <c r="B26" s="309" t="s">
        <v>317</v>
      </c>
      <c r="C26" s="310"/>
      <c r="D26" s="310"/>
      <c r="E26" s="156"/>
      <c r="F26" s="156"/>
      <c r="G26" s="156"/>
      <c r="H26" s="156"/>
      <c r="I26" s="156"/>
      <c r="J26" s="156"/>
      <c r="K26" s="156"/>
      <c r="L26" s="156"/>
      <c r="M26" s="156"/>
      <c r="N26" s="156"/>
      <c r="O26" s="156"/>
      <c r="P26" s="156"/>
      <c r="Q26" s="156"/>
      <c r="R26" s="157"/>
      <c r="S26" s="158"/>
      <c r="T26" s="156"/>
      <c r="U26" s="157"/>
      <c r="V26" s="158"/>
      <c r="W26" s="156"/>
      <c r="X26" s="157"/>
      <c r="Y26" s="158"/>
      <c r="Z26" s="156"/>
      <c r="AA26" s="157"/>
      <c r="AB26" s="158"/>
      <c r="AC26" s="159"/>
      <c r="AD26" s="157"/>
      <c r="AE26" s="158"/>
      <c r="AG26" s="160" t="s">
        <v>364</v>
      </c>
    </row>
    <row r="27" spans="1:33">
      <c r="A27" s="102" t="s">
        <v>337</v>
      </c>
      <c r="B27" s="309" t="s">
        <v>317</v>
      </c>
      <c r="C27" s="310"/>
      <c r="D27" s="310"/>
      <c r="E27" s="156"/>
      <c r="F27" s="156"/>
      <c r="G27" s="156"/>
      <c r="H27" s="156"/>
      <c r="I27" s="156"/>
      <c r="J27" s="156"/>
      <c r="K27" s="156"/>
      <c r="L27" s="156"/>
      <c r="M27" s="156"/>
      <c r="N27" s="156"/>
      <c r="O27" s="156"/>
      <c r="P27" s="156"/>
      <c r="Q27" s="156"/>
      <c r="R27" s="157"/>
      <c r="S27" s="158"/>
      <c r="T27" s="156"/>
      <c r="U27" s="157"/>
      <c r="V27" s="158"/>
      <c r="W27" s="156"/>
      <c r="X27" s="157"/>
      <c r="Y27" s="158"/>
      <c r="Z27" s="156"/>
      <c r="AA27" s="157"/>
      <c r="AB27" s="158"/>
      <c r="AC27" s="159"/>
      <c r="AD27" s="157"/>
      <c r="AE27" s="158"/>
      <c r="AG27" s="160" t="s">
        <v>365</v>
      </c>
    </row>
    <row r="28" spans="1:33" ht="63">
      <c r="A28" s="102" t="s">
        <v>318</v>
      </c>
      <c r="B28" s="309" t="s">
        <v>317</v>
      </c>
      <c r="C28" s="310"/>
      <c r="D28" s="310"/>
      <c r="E28" s="109"/>
      <c r="F28" s="109"/>
      <c r="G28" s="109"/>
      <c r="H28" s="109"/>
      <c r="I28" s="109"/>
      <c r="J28" s="109"/>
      <c r="K28" s="109"/>
      <c r="L28" s="109"/>
      <c r="M28" s="109"/>
      <c r="N28" s="109"/>
      <c r="O28" s="109"/>
      <c r="P28" s="109"/>
      <c r="Q28" s="109"/>
      <c r="R28" s="110"/>
      <c r="S28" s="111"/>
      <c r="T28" s="109"/>
      <c r="U28" s="110"/>
      <c r="V28" s="111"/>
      <c r="W28" s="109"/>
      <c r="X28" s="110"/>
      <c r="Y28" s="111"/>
      <c r="Z28" s="109"/>
      <c r="AA28" s="110"/>
      <c r="AB28" s="111"/>
      <c r="AC28" s="112"/>
      <c r="AD28" s="110"/>
      <c r="AE28" s="111"/>
      <c r="AG28" s="160" t="s">
        <v>366</v>
      </c>
    </row>
    <row r="29" spans="1:33">
      <c r="A29" s="104" t="s">
        <v>319</v>
      </c>
      <c r="B29" s="309" t="s">
        <v>317</v>
      </c>
      <c r="C29" s="310"/>
      <c r="D29" s="310"/>
      <c r="E29" s="109"/>
      <c r="F29" s="109"/>
      <c r="G29" s="109"/>
      <c r="H29" s="109"/>
      <c r="I29" s="109"/>
      <c r="J29" s="109"/>
      <c r="K29" s="109"/>
      <c r="L29" s="109"/>
      <c r="M29" s="109"/>
      <c r="N29" s="109"/>
      <c r="O29" s="109"/>
      <c r="P29" s="109"/>
      <c r="Q29" s="109"/>
      <c r="R29" s="110"/>
      <c r="S29" s="111"/>
      <c r="T29" s="109"/>
      <c r="U29" s="110"/>
      <c r="V29" s="111"/>
      <c r="W29" s="109"/>
      <c r="X29" s="110"/>
      <c r="Y29" s="111"/>
      <c r="Z29" s="109"/>
      <c r="AA29" s="110"/>
      <c r="AB29" s="111"/>
      <c r="AC29" s="112"/>
      <c r="AD29" s="110"/>
      <c r="AE29" s="111"/>
      <c r="AG29" s="160" t="s">
        <v>367</v>
      </c>
    </row>
    <row r="30" spans="1:33" ht="31.5">
      <c r="A30" s="102" t="s">
        <v>320</v>
      </c>
      <c r="B30" s="309" t="s">
        <v>317</v>
      </c>
      <c r="C30" s="310"/>
      <c r="D30" s="310"/>
      <c r="E30" s="109"/>
      <c r="F30" s="109"/>
      <c r="G30" s="109"/>
      <c r="H30" s="109"/>
      <c r="I30" s="109"/>
      <c r="J30" s="109"/>
      <c r="K30" s="109"/>
      <c r="L30" s="109"/>
      <c r="M30" s="109"/>
      <c r="N30" s="109"/>
      <c r="O30" s="109"/>
      <c r="P30" s="109"/>
      <c r="Q30" s="109"/>
      <c r="R30" s="110"/>
      <c r="S30" s="111"/>
      <c r="T30" s="109"/>
      <c r="U30" s="110"/>
      <c r="V30" s="111"/>
      <c r="W30" s="109"/>
      <c r="X30" s="110"/>
      <c r="Y30" s="111"/>
      <c r="Z30" s="109"/>
      <c r="AA30" s="110"/>
      <c r="AB30" s="111"/>
      <c r="AC30" s="112"/>
      <c r="AD30" s="110"/>
      <c r="AE30" s="111"/>
      <c r="AG30" s="160" t="s">
        <v>368</v>
      </c>
    </row>
    <row r="31" spans="1:33" ht="31.5">
      <c r="A31" s="102" t="s">
        <v>321</v>
      </c>
      <c r="B31" s="309" t="s">
        <v>317</v>
      </c>
      <c r="C31" s="310"/>
      <c r="D31" s="310"/>
      <c r="E31" s="109"/>
      <c r="F31" s="109"/>
      <c r="G31" s="109"/>
      <c r="H31" s="109"/>
      <c r="I31" s="109"/>
      <c r="J31" s="109"/>
      <c r="K31" s="109"/>
      <c r="L31" s="109"/>
      <c r="M31" s="109"/>
      <c r="N31" s="109"/>
      <c r="O31" s="109"/>
      <c r="P31" s="109"/>
      <c r="Q31" s="109"/>
      <c r="R31" s="110"/>
      <c r="S31" s="111"/>
      <c r="T31" s="109"/>
      <c r="U31" s="110"/>
      <c r="V31" s="111"/>
      <c r="W31" s="109"/>
      <c r="X31" s="110"/>
      <c r="Y31" s="111"/>
      <c r="Z31" s="109"/>
      <c r="AA31" s="110"/>
      <c r="AB31" s="111"/>
      <c r="AC31" s="112"/>
      <c r="AD31" s="110"/>
      <c r="AE31" s="111"/>
      <c r="AG31" s="160" t="s">
        <v>369</v>
      </c>
    </row>
    <row r="32" spans="1:33">
      <c r="A32" s="102" t="s">
        <v>322</v>
      </c>
      <c r="B32" s="309" t="s">
        <v>317</v>
      </c>
      <c r="C32" s="310"/>
      <c r="D32" s="310"/>
      <c r="E32" s="109"/>
      <c r="F32" s="109"/>
      <c r="G32" s="109"/>
      <c r="H32" s="109"/>
      <c r="I32" s="109"/>
      <c r="J32" s="109"/>
      <c r="K32" s="109"/>
      <c r="L32" s="109"/>
      <c r="M32" s="109"/>
      <c r="N32" s="109"/>
      <c r="O32" s="109"/>
      <c r="P32" s="109"/>
      <c r="Q32" s="109"/>
      <c r="R32" s="110"/>
      <c r="S32" s="111"/>
      <c r="T32" s="109"/>
      <c r="U32" s="110"/>
      <c r="V32" s="111"/>
      <c r="W32" s="109"/>
      <c r="X32" s="110"/>
      <c r="Y32" s="111"/>
      <c r="Z32" s="109"/>
      <c r="AA32" s="110"/>
      <c r="AB32" s="111"/>
      <c r="AC32" s="112"/>
      <c r="AD32" s="110"/>
      <c r="AE32" s="111"/>
      <c r="AG32" s="160" t="s">
        <v>370</v>
      </c>
    </row>
    <row r="33" spans="1:33" ht="80.25" customHeight="1">
      <c r="A33" s="102" t="s">
        <v>323</v>
      </c>
      <c r="B33" s="309" t="s">
        <v>324</v>
      </c>
      <c r="C33" s="310"/>
      <c r="D33" s="310"/>
      <c r="E33" s="114"/>
      <c r="F33" s="114"/>
      <c r="G33" s="114"/>
      <c r="H33" s="114"/>
      <c r="I33" s="114"/>
      <c r="J33" s="114"/>
      <c r="K33" s="117"/>
      <c r="L33" s="117"/>
      <c r="M33" s="117"/>
      <c r="N33" s="114"/>
      <c r="O33" s="114"/>
      <c r="P33" s="114"/>
      <c r="Q33" s="117"/>
      <c r="R33" s="115"/>
      <c r="S33" s="118"/>
      <c r="T33" s="114"/>
      <c r="U33" s="115"/>
      <c r="V33" s="116"/>
      <c r="W33" s="117"/>
      <c r="X33" s="115"/>
      <c r="Y33" s="118"/>
      <c r="Z33" s="114"/>
      <c r="AA33" s="115"/>
      <c r="AB33" s="116"/>
      <c r="AC33" s="117"/>
      <c r="AD33" s="115"/>
      <c r="AE33" s="116"/>
      <c r="AG33" s="160" t="s">
        <v>371</v>
      </c>
    </row>
    <row r="34" spans="1:33">
      <c r="A34" s="102" t="s">
        <v>325</v>
      </c>
      <c r="B34" s="309" t="s">
        <v>326</v>
      </c>
      <c r="C34" s="310"/>
      <c r="D34" s="310"/>
      <c r="E34" s="119"/>
      <c r="F34" s="119"/>
      <c r="G34" s="119"/>
      <c r="H34" s="119"/>
      <c r="I34" s="119"/>
      <c r="J34" s="119"/>
      <c r="K34" s="122"/>
      <c r="L34" s="122"/>
      <c r="M34" s="122"/>
      <c r="N34" s="119"/>
      <c r="O34" s="119"/>
      <c r="P34" s="119"/>
      <c r="Q34" s="122"/>
      <c r="R34" s="120"/>
      <c r="S34" s="123"/>
      <c r="T34" s="119"/>
      <c r="U34" s="120"/>
      <c r="V34" s="121"/>
      <c r="W34" s="122"/>
      <c r="X34" s="120"/>
      <c r="Y34" s="123"/>
      <c r="Z34" s="119"/>
      <c r="AA34" s="120"/>
      <c r="AB34" s="121"/>
      <c r="AC34" s="122"/>
      <c r="AD34" s="120"/>
      <c r="AE34" s="121"/>
      <c r="AG34" s="160" t="s">
        <v>372</v>
      </c>
    </row>
    <row r="35" spans="1:33" ht="31.5">
      <c r="A35" s="102" t="s">
        <v>327</v>
      </c>
      <c r="B35" s="309" t="s">
        <v>317</v>
      </c>
      <c r="C35" s="310"/>
      <c r="D35" s="310"/>
      <c r="E35" s="109"/>
      <c r="F35" s="109"/>
      <c r="G35" s="109"/>
      <c r="H35" s="109"/>
      <c r="I35" s="109"/>
      <c r="J35" s="109"/>
      <c r="K35" s="112"/>
      <c r="L35" s="112"/>
      <c r="M35" s="112"/>
      <c r="N35" s="109"/>
      <c r="O35" s="109"/>
      <c r="P35" s="109"/>
      <c r="Q35" s="112"/>
      <c r="R35" s="110"/>
      <c r="S35" s="113"/>
      <c r="T35" s="109"/>
      <c r="U35" s="110"/>
      <c r="V35" s="111"/>
      <c r="W35" s="112"/>
      <c r="X35" s="110"/>
      <c r="Y35" s="113"/>
      <c r="Z35" s="109"/>
      <c r="AA35" s="110"/>
      <c r="AB35" s="111"/>
      <c r="AC35" s="112"/>
      <c r="AD35" s="110"/>
      <c r="AE35" s="111"/>
      <c r="AG35" s="160" t="s">
        <v>373</v>
      </c>
    </row>
    <row r="36" spans="1:33" ht="46.9" customHeight="1">
      <c r="A36" s="102" t="s">
        <v>328</v>
      </c>
      <c r="B36" s="309" t="s">
        <v>329</v>
      </c>
      <c r="C36" s="310"/>
      <c r="D36" s="310"/>
      <c r="E36" s="124"/>
      <c r="F36" s="124"/>
      <c r="G36" s="124"/>
      <c r="H36" s="124"/>
      <c r="I36" s="124"/>
      <c r="J36" s="124"/>
      <c r="K36" s="127"/>
      <c r="L36" s="127"/>
      <c r="M36" s="127"/>
      <c r="N36" s="124"/>
      <c r="O36" s="124"/>
      <c r="P36" s="124"/>
      <c r="Q36" s="127"/>
      <c r="R36" s="125"/>
      <c r="S36" s="128"/>
      <c r="T36" s="124"/>
      <c r="U36" s="125"/>
      <c r="V36" s="126"/>
      <c r="W36" s="127"/>
      <c r="X36" s="125"/>
      <c r="Y36" s="128"/>
      <c r="Z36" s="124"/>
      <c r="AA36" s="125"/>
      <c r="AB36" s="126"/>
      <c r="AC36" s="127"/>
      <c r="AD36" s="125"/>
      <c r="AE36" s="126"/>
      <c r="AG36" s="160" t="s">
        <v>374</v>
      </c>
    </row>
    <row r="37" spans="1:33">
      <c r="A37" s="102" t="s">
        <v>330</v>
      </c>
      <c r="B37" s="309" t="s">
        <v>317</v>
      </c>
      <c r="C37" s="310"/>
      <c r="D37" s="310"/>
      <c r="E37" s="109"/>
      <c r="F37" s="109"/>
      <c r="G37" s="109"/>
      <c r="H37" s="109"/>
      <c r="I37" s="109"/>
      <c r="J37" s="109"/>
      <c r="K37" s="112"/>
      <c r="L37" s="112"/>
      <c r="M37" s="112"/>
      <c r="N37" s="109"/>
      <c r="O37" s="109"/>
      <c r="P37" s="109"/>
      <c r="Q37" s="112"/>
      <c r="R37" s="110"/>
      <c r="S37" s="113"/>
      <c r="T37" s="109"/>
      <c r="U37" s="110"/>
      <c r="V37" s="111"/>
      <c r="W37" s="112"/>
      <c r="X37" s="110"/>
      <c r="Y37" s="113"/>
      <c r="Z37" s="109"/>
      <c r="AA37" s="110"/>
      <c r="AB37" s="111"/>
      <c r="AC37" s="112"/>
      <c r="AD37" s="110"/>
      <c r="AE37" s="111"/>
      <c r="AG37" s="160" t="s">
        <v>375</v>
      </c>
    </row>
    <row r="38" spans="1:33" ht="45" customHeight="1">
      <c r="A38" s="102" t="s">
        <v>331</v>
      </c>
      <c r="B38" s="309" t="s">
        <v>332</v>
      </c>
      <c r="C38" s="310"/>
      <c r="D38" s="310"/>
      <c r="E38" s="129"/>
      <c r="F38" s="129"/>
      <c r="G38" s="129"/>
      <c r="H38" s="129"/>
      <c r="I38" s="129"/>
      <c r="J38" s="129"/>
      <c r="K38" s="132"/>
      <c r="L38" s="132"/>
      <c r="M38" s="132"/>
      <c r="N38" s="129"/>
      <c r="O38" s="129"/>
      <c r="P38" s="129"/>
      <c r="Q38" s="132"/>
      <c r="R38" s="130"/>
      <c r="S38" s="133"/>
      <c r="T38" s="129"/>
      <c r="U38" s="130"/>
      <c r="V38" s="131"/>
      <c r="W38" s="132"/>
      <c r="X38" s="130"/>
      <c r="Y38" s="133"/>
      <c r="Z38" s="129"/>
      <c r="AA38" s="130"/>
      <c r="AB38" s="131"/>
      <c r="AC38" s="132"/>
      <c r="AD38" s="130"/>
      <c r="AE38" s="131"/>
      <c r="AG38" s="160" t="s">
        <v>376</v>
      </c>
    </row>
    <row r="39" spans="1:33" ht="63">
      <c r="A39" s="102" t="s">
        <v>333</v>
      </c>
      <c r="B39" s="309" t="s">
        <v>334</v>
      </c>
      <c r="C39" s="310"/>
      <c r="D39" s="310"/>
      <c r="E39" s="139"/>
      <c r="F39" s="139"/>
      <c r="G39" s="139"/>
      <c r="H39" s="139"/>
      <c r="I39" s="139"/>
      <c r="J39" s="139"/>
      <c r="K39" s="142"/>
      <c r="L39" s="142"/>
      <c r="M39" s="142"/>
      <c r="N39" s="139"/>
      <c r="O39" s="139"/>
      <c r="P39" s="139"/>
      <c r="Q39" s="142"/>
      <c r="R39" s="140"/>
      <c r="S39" s="143"/>
      <c r="T39" s="139"/>
      <c r="U39" s="140"/>
      <c r="V39" s="141"/>
      <c r="W39" s="142"/>
      <c r="X39" s="140"/>
      <c r="Y39" s="143"/>
      <c r="Z39" s="139"/>
      <c r="AA39" s="140"/>
      <c r="AB39" s="141"/>
      <c r="AC39" s="142"/>
      <c r="AD39" s="140"/>
      <c r="AE39" s="141"/>
      <c r="AG39" s="160" t="s">
        <v>377</v>
      </c>
    </row>
    <row r="40" spans="1:33" ht="19.5" thickBot="1">
      <c r="A40" s="102" t="s">
        <v>335</v>
      </c>
      <c r="B40" s="309" t="s">
        <v>317</v>
      </c>
      <c r="C40" s="310"/>
      <c r="D40" s="310"/>
      <c r="E40" s="134"/>
      <c r="F40" s="134"/>
      <c r="G40" s="134"/>
      <c r="H40" s="134"/>
      <c r="I40" s="134"/>
      <c r="J40" s="134"/>
      <c r="K40" s="137"/>
      <c r="L40" s="137"/>
      <c r="M40" s="137"/>
      <c r="N40" s="134"/>
      <c r="O40" s="134"/>
      <c r="P40" s="134"/>
      <c r="Q40" s="137"/>
      <c r="R40" s="135"/>
      <c r="S40" s="138"/>
      <c r="T40" s="134"/>
      <c r="U40" s="135"/>
      <c r="V40" s="136"/>
      <c r="W40" s="137"/>
      <c r="X40" s="135"/>
      <c r="Y40" s="138"/>
      <c r="Z40" s="134"/>
      <c r="AA40" s="135"/>
      <c r="AB40" s="136"/>
      <c r="AC40" s="137"/>
      <c r="AD40" s="135"/>
      <c r="AE40" s="136"/>
      <c r="AG40" s="160" t="s">
        <v>378</v>
      </c>
    </row>
    <row r="41" spans="1:33">
      <c r="O41" s="2"/>
      <c r="AG41" s="160" t="s">
        <v>379</v>
      </c>
    </row>
    <row r="42" spans="1:33">
      <c r="O42" s="2"/>
      <c r="AG42" s="160" t="s">
        <v>380</v>
      </c>
    </row>
    <row r="43" spans="1:33">
      <c r="O43" s="2"/>
      <c r="AG43" s="160" t="s">
        <v>381</v>
      </c>
    </row>
    <row r="44" spans="1:33">
      <c r="O44" s="2"/>
    </row>
    <row r="45" spans="1:33">
      <c r="O45" s="2"/>
    </row>
    <row r="46" spans="1:33">
      <c r="O46" s="2"/>
    </row>
    <row r="47" spans="1:33">
      <c r="O47" s="2"/>
    </row>
    <row r="48" spans="1:33">
      <c r="O48" s="2"/>
    </row>
  </sheetData>
  <mergeCells count="71">
    <mergeCell ref="J6:Q6"/>
    <mergeCell ref="I7:Q7"/>
    <mergeCell ref="I9:Q9"/>
    <mergeCell ref="I10:Q10"/>
    <mergeCell ref="I11:R11"/>
    <mergeCell ref="E24:AE24"/>
    <mergeCell ref="F1:G1"/>
    <mergeCell ref="AC14:AE14"/>
    <mergeCell ref="E16:G16"/>
    <mergeCell ref="H16:J16"/>
    <mergeCell ref="K16:M16"/>
    <mergeCell ref="N16:P16"/>
    <mergeCell ref="Q16:S16"/>
    <mergeCell ref="T16:V16"/>
    <mergeCell ref="W16:Y16"/>
    <mergeCell ref="Z16:AB16"/>
    <mergeCell ref="AC16:AE16"/>
    <mergeCell ref="K14:M14"/>
    <mergeCell ref="N14:P14"/>
    <mergeCell ref="Q14:S14"/>
    <mergeCell ref="T14:V14"/>
    <mergeCell ref="W14:Y14"/>
    <mergeCell ref="Z14:AB14"/>
    <mergeCell ref="E2:G2"/>
    <mergeCell ref="A14:D14"/>
    <mergeCell ref="E14:G14"/>
    <mergeCell ref="H14:J14"/>
    <mergeCell ref="B13:D13"/>
    <mergeCell ref="B7:D7"/>
    <mergeCell ref="B8:D8"/>
    <mergeCell ref="B9:D9"/>
    <mergeCell ref="B10:D10"/>
    <mergeCell ref="B11:D11"/>
    <mergeCell ref="B12:D12"/>
    <mergeCell ref="I5:Q5"/>
    <mergeCell ref="I12:Q12"/>
    <mergeCell ref="J8:Q8"/>
    <mergeCell ref="B40:D40"/>
    <mergeCell ref="A24:D24"/>
    <mergeCell ref="E4:G4"/>
    <mergeCell ref="E5:G5"/>
    <mergeCell ref="E6:G6"/>
    <mergeCell ref="B34:D34"/>
    <mergeCell ref="B35:D35"/>
    <mergeCell ref="B36:D36"/>
    <mergeCell ref="B37:D37"/>
    <mergeCell ref="B38:D38"/>
    <mergeCell ref="B39:D39"/>
    <mergeCell ref="B28:D28"/>
    <mergeCell ref="B29:D29"/>
    <mergeCell ref="B30:D30"/>
    <mergeCell ref="B31:D31"/>
    <mergeCell ref="B32:D32"/>
    <mergeCell ref="B33:D33"/>
    <mergeCell ref="B27:D27"/>
    <mergeCell ref="A15:D15"/>
    <mergeCell ref="B16:D16"/>
    <mergeCell ref="B17:D17"/>
    <mergeCell ref="B18:D18"/>
    <mergeCell ref="B19:D19"/>
    <mergeCell ref="B20:D20"/>
    <mergeCell ref="B21:D21"/>
    <mergeCell ref="B22:D22"/>
    <mergeCell ref="B23:D23"/>
    <mergeCell ref="B25:D25"/>
    <mergeCell ref="B26:D26"/>
    <mergeCell ref="B1:D1"/>
    <mergeCell ref="A2:D2"/>
    <mergeCell ref="B4:D4"/>
    <mergeCell ref="B5:D5"/>
    <mergeCell ref="B6:D6"/>
  </mergeCells>
  <phoneticPr fontId="1"/>
  <conditionalFormatting sqref="E25:E32 H25:H32 K25:K32 N25:N32 Q25:AE32">
    <cfRule type="cellIs" dxfId="194" priority="194" operator="equal">
      <formula>2</formula>
    </cfRule>
    <cfRule type="cellIs" dxfId="193" priority="195" operator="equal">
      <formula>1</formula>
    </cfRule>
  </conditionalFormatting>
  <conditionalFormatting sqref="E35 H35 K35 N35 Q35:AE35">
    <cfRule type="cellIs" dxfId="192" priority="192" operator="equal">
      <formula>2</formula>
    </cfRule>
    <cfRule type="cellIs" dxfId="191" priority="193" operator="equal">
      <formula>1</formula>
    </cfRule>
  </conditionalFormatting>
  <conditionalFormatting sqref="E37 H37 K37 N37 Q37:AE37">
    <cfRule type="cellIs" dxfId="190" priority="190" operator="equal">
      <formula>2</formula>
    </cfRule>
    <cfRule type="cellIs" dxfId="189" priority="191" operator="equal">
      <formula>1</formula>
    </cfRule>
  </conditionalFormatting>
  <conditionalFormatting sqref="E40 H40 K40 N40 Q40:AE40">
    <cfRule type="cellIs" dxfId="188" priority="188" operator="equal">
      <formula>2</formula>
    </cfRule>
    <cfRule type="cellIs" dxfId="187" priority="189" operator="equal">
      <formula>1</formula>
    </cfRule>
  </conditionalFormatting>
  <conditionalFormatting sqref="E33:E34 H33:H34 K33:K34 N33:N34 Q33:AE34">
    <cfRule type="cellIs" dxfId="186" priority="185" operator="equal">
      <formula>3</formula>
    </cfRule>
    <cfRule type="cellIs" dxfId="185" priority="186" operator="equal">
      <formula>2</formula>
    </cfRule>
    <cfRule type="cellIs" dxfId="184" priority="187" operator="equal">
      <formula>1</formula>
    </cfRule>
  </conditionalFormatting>
  <conditionalFormatting sqref="E36 H36 K36 N36 Q36:AE36">
    <cfRule type="cellIs" dxfId="183" priority="182" operator="equal">
      <formula>3</formula>
    </cfRule>
    <cfRule type="cellIs" dxfId="182" priority="183" operator="equal">
      <formula>2</formula>
    </cfRule>
    <cfRule type="cellIs" dxfId="181" priority="184" operator="equal">
      <formula>1</formula>
    </cfRule>
  </conditionalFormatting>
  <conditionalFormatting sqref="E38 H38 K38 N38 Q38:AE38">
    <cfRule type="cellIs" dxfId="180" priority="179" operator="equal">
      <formula>3</formula>
    </cfRule>
    <cfRule type="cellIs" dxfId="179" priority="180" operator="equal">
      <formula>2</formula>
    </cfRule>
    <cfRule type="cellIs" dxfId="178" priority="181" operator="equal">
      <formula>1</formula>
    </cfRule>
  </conditionalFormatting>
  <conditionalFormatting sqref="E39 H39 K39 N39 Q39:AE39">
    <cfRule type="cellIs" dxfId="177" priority="175" operator="equal">
      <formula>4</formula>
    </cfRule>
    <cfRule type="cellIs" dxfId="176" priority="176" operator="equal">
      <formula>3</formula>
    </cfRule>
    <cfRule type="cellIs" dxfId="175" priority="177" operator="equal">
      <formula>2</formula>
    </cfRule>
    <cfRule type="cellIs" dxfId="174" priority="178" operator="equal">
      <formula>1</formula>
    </cfRule>
  </conditionalFormatting>
  <conditionalFormatting sqref="E16:AE16">
    <cfRule type="cellIs" dxfId="173" priority="173" operator="equal">
      <formula>2</formula>
    </cfRule>
    <cfRule type="cellIs" dxfId="172" priority="174" operator="equal">
      <formula>1</formula>
    </cfRule>
  </conditionalFormatting>
  <conditionalFormatting sqref="E17:AE23">
    <cfRule type="notContainsBlanks" dxfId="171" priority="172">
      <formula>LEN(TRIM(E17))&gt;0</formula>
    </cfRule>
  </conditionalFormatting>
  <conditionalFormatting sqref="F1:G1">
    <cfRule type="notContainsBlanks" dxfId="170" priority="171">
      <formula>LEN(TRIM(F1))&gt;0</formula>
    </cfRule>
  </conditionalFormatting>
  <conditionalFormatting sqref="E4:G13">
    <cfRule type="notContainsBlanks" dxfId="169" priority="170">
      <formula>LEN(TRIM(E4))&gt;0</formula>
    </cfRule>
  </conditionalFormatting>
  <conditionalFormatting sqref="G3">
    <cfRule type="notContainsBlanks" dxfId="168" priority="196">
      <formula>LEN(TRIM(G3))&gt;0</formula>
    </cfRule>
  </conditionalFormatting>
  <conditionalFormatting sqref="F25:F32">
    <cfRule type="cellIs" dxfId="167" priority="167" operator="equal">
      <formula>2</formula>
    </cfRule>
    <cfRule type="cellIs" dxfId="166" priority="168" operator="equal">
      <formula>1</formula>
    </cfRule>
  </conditionalFormatting>
  <conditionalFormatting sqref="F35">
    <cfRule type="cellIs" dxfId="165" priority="165" operator="equal">
      <formula>2</formula>
    </cfRule>
    <cfRule type="cellIs" dxfId="164" priority="166" operator="equal">
      <formula>1</formula>
    </cfRule>
  </conditionalFormatting>
  <conditionalFormatting sqref="F37">
    <cfRule type="cellIs" dxfId="163" priority="163" operator="equal">
      <formula>2</formula>
    </cfRule>
    <cfRule type="cellIs" dxfId="162" priority="164" operator="equal">
      <formula>1</formula>
    </cfRule>
  </conditionalFormatting>
  <conditionalFormatting sqref="F40">
    <cfRule type="cellIs" dxfId="161" priority="161" operator="equal">
      <formula>2</formula>
    </cfRule>
    <cfRule type="cellIs" dxfId="160" priority="162" operator="equal">
      <formula>1</formula>
    </cfRule>
  </conditionalFormatting>
  <conditionalFormatting sqref="F33:F34">
    <cfRule type="cellIs" dxfId="159" priority="158" operator="equal">
      <formula>3</formula>
    </cfRule>
    <cfRule type="cellIs" dxfId="158" priority="159" operator="equal">
      <formula>2</formula>
    </cfRule>
    <cfRule type="cellIs" dxfId="157" priority="160" operator="equal">
      <formula>1</formula>
    </cfRule>
  </conditionalFormatting>
  <conditionalFormatting sqref="F36">
    <cfRule type="cellIs" dxfId="156" priority="155" operator="equal">
      <formula>3</formula>
    </cfRule>
    <cfRule type="cellIs" dxfId="155" priority="156" operator="equal">
      <formula>2</formula>
    </cfRule>
    <cfRule type="cellIs" dxfId="154" priority="157" operator="equal">
      <formula>1</formula>
    </cfRule>
  </conditionalFormatting>
  <conditionalFormatting sqref="F38">
    <cfRule type="cellIs" dxfId="153" priority="152" operator="equal">
      <formula>3</formula>
    </cfRule>
    <cfRule type="cellIs" dxfId="152" priority="153" operator="equal">
      <formula>2</formula>
    </cfRule>
    <cfRule type="cellIs" dxfId="151" priority="154" operator="equal">
      <formula>1</formula>
    </cfRule>
  </conditionalFormatting>
  <conditionalFormatting sqref="F39">
    <cfRule type="cellIs" dxfId="150" priority="148" operator="equal">
      <formula>4</formula>
    </cfRule>
    <cfRule type="cellIs" dxfId="149" priority="149" operator="equal">
      <formula>3</formula>
    </cfRule>
    <cfRule type="cellIs" dxfId="148" priority="150" operator="equal">
      <formula>2</formula>
    </cfRule>
    <cfRule type="cellIs" dxfId="147" priority="151" operator="equal">
      <formula>1</formula>
    </cfRule>
  </conditionalFormatting>
  <conditionalFormatting sqref="G25:G32">
    <cfRule type="cellIs" dxfId="146" priority="146" operator="equal">
      <formula>2</formula>
    </cfRule>
    <cfRule type="cellIs" dxfId="145" priority="147" operator="equal">
      <formula>1</formula>
    </cfRule>
  </conditionalFormatting>
  <conditionalFormatting sqref="G35">
    <cfRule type="cellIs" dxfId="144" priority="144" operator="equal">
      <formula>2</formula>
    </cfRule>
    <cfRule type="cellIs" dxfId="143" priority="145" operator="equal">
      <formula>1</formula>
    </cfRule>
  </conditionalFormatting>
  <conditionalFormatting sqref="G37">
    <cfRule type="cellIs" dxfId="142" priority="142" operator="equal">
      <formula>2</formula>
    </cfRule>
    <cfRule type="cellIs" dxfId="141" priority="143" operator="equal">
      <formula>1</formula>
    </cfRule>
  </conditionalFormatting>
  <conditionalFormatting sqref="G40">
    <cfRule type="cellIs" dxfId="140" priority="140" operator="equal">
      <formula>2</formula>
    </cfRule>
    <cfRule type="cellIs" dxfId="139" priority="141" operator="equal">
      <formula>1</formula>
    </cfRule>
  </conditionalFormatting>
  <conditionalFormatting sqref="G33:G34">
    <cfRule type="cellIs" dxfId="138" priority="137" operator="equal">
      <formula>3</formula>
    </cfRule>
    <cfRule type="cellIs" dxfId="137" priority="138" operator="equal">
      <formula>2</formula>
    </cfRule>
    <cfRule type="cellIs" dxfId="136" priority="139" operator="equal">
      <formula>1</formula>
    </cfRule>
  </conditionalFormatting>
  <conditionalFormatting sqref="G36">
    <cfRule type="cellIs" dxfId="135" priority="134" operator="equal">
      <formula>3</formula>
    </cfRule>
    <cfRule type="cellIs" dxfId="134" priority="135" operator="equal">
      <formula>2</formula>
    </cfRule>
    <cfRule type="cellIs" dxfId="133" priority="136" operator="equal">
      <formula>1</formula>
    </cfRule>
  </conditionalFormatting>
  <conditionalFormatting sqref="G38">
    <cfRule type="cellIs" dxfId="132" priority="131" operator="equal">
      <formula>3</formula>
    </cfRule>
    <cfRule type="cellIs" dxfId="131" priority="132" operator="equal">
      <formula>2</formula>
    </cfRule>
    <cfRule type="cellIs" dxfId="130" priority="133" operator="equal">
      <formula>1</formula>
    </cfRule>
  </conditionalFormatting>
  <conditionalFormatting sqref="G39">
    <cfRule type="cellIs" dxfId="129" priority="127" operator="equal">
      <formula>4</formula>
    </cfRule>
    <cfRule type="cellIs" dxfId="128" priority="128" operator="equal">
      <formula>3</formula>
    </cfRule>
    <cfRule type="cellIs" dxfId="127" priority="129" operator="equal">
      <formula>2</formula>
    </cfRule>
    <cfRule type="cellIs" dxfId="126" priority="130" operator="equal">
      <formula>1</formula>
    </cfRule>
  </conditionalFormatting>
  <conditionalFormatting sqref="I25:I32">
    <cfRule type="cellIs" dxfId="125" priority="125" operator="equal">
      <formula>2</formula>
    </cfRule>
    <cfRule type="cellIs" dxfId="124" priority="126" operator="equal">
      <formula>1</formula>
    </cfRule>
  </conditionalFormatting>
  <conditionalFormatting sqref="I35">
    <cfRule type="cellIs" dxfId="123" priority="123" operator="equal">
      <formula>2</formula>
    </cfRule>
    <cfRule type="cellIs" dxfId="122" priority="124" operator="equal">
      <formula>1</formula>
    </cfRule>
  </conditionalFormatting>
  <conditionalFormatting sqref="I37">
    <cfRule type="cellIs" dxfId="121" priority="121" operator="equal">
      <formula>2</formula>
    </cfRule>
    <cfRule type="cellIs" dxfId="120" priority="122" operator="equal">
      <formula>1</formula>
    </cfRule>
  </conditionalFormatting>
  <conditionalFormatting sqref="I40">
    <cfRule type="cellIs" dxfId="119" priority="119" operator="equal">
      <formula>2</formula>
    </cfRule>
    <cfRule type="cellIs" dxfId="118" priority="120" operator="equal">
      <formula>1</formula>
    </cfRule>
  </conditionalFormatting>
  <conditionalFormatting sqref="I33:I34">
    <cfRule type="cellIs" dxfId="117" priority="116" operator="equal">
      <formula>3</formula>
    </cfRule>
    <cfRule type="cellIs" dxfId="116" priority="117" operator="equal">
      <formula>2</formula>
    </cfRule>
    <cfRule type="cellIs" dxfId="115" priority="118" operator="equal">
      <formula>1</formula>
    </cfRule>
  </conditionalFormatting>
  <conditionalFormatting sqref="I36">
    <cfRule type="cellIs" dxfId="114" priority="113" operator="equal">
      <formula>3</formula>
    </cfRule>
    <cfRule type="cellIs" dxfId="113" priority="114" operator="equal">
      <formula>2</formula>
    </cfRule>
    <cfRule type="cellIs" dxfId="112" priority="115" operator="equal">
      <formula>1</formula>
    </cfRule>
  </conditionalFormatting>
  <conditionalFormatting sqref="I38">
    <cfRule type="cellIs" dxfId="111" priority="110" operator="equal">
      <formula>3</formula>
    </cfRule>
    <cfRule type="cellIs" dxfId="110" priority="111" operator="equal">
      <formula>2</formula>
    </cfRule>
    <cfRule type="cellIs" dxfId="109" priority="112" operator="equal">
      <formula>1</formula>
    </cfRule>
  </conditionalFormatting>
  <conditionalFormatting sqref="I39">
    <cfRule type="cellIs" dxfId="108" priority="106" operator="equal">
      <formula>4</formula>
    </cfRule>
    <cfRule type="cellIs" dxfId="107" priority="107" operator="equal">
      <formula>3</formula>
    </cfRule>
    <cfRule type="cellIs" dxfId="106" priority="108" operator="equal">
      <formula>2</formula>
    </cfRule>
    <cfRule type="cellIs" dxfId="105" priority="109" operator="equal">
      <formula>1</formula>
    </cfRule>
  </conditionalFormatting>
  <conditionalFormatting sqref="J25:J32">
    <cfRule type="cellIs" dxfId="104" priority="104" operator="equal">
      <formula>2</formula>
    </cfRule>
    <cfRule type="cellIs" dxfId="103" priority="105" operator="equal">
      <formula>1</formula>
    </cfRule>
  </conditionalFormatting>
  <conditionalFormatting sqref="J35">
    <cfRule type="cellIs" dxfId="102" priority="102" operator="equal">
      <formula>2</formula>
    </cfRule>
    <cfRule type="cellIs" dxfId="101" priority="103" operator="equal">
      <formula>1</formula>
    </cfRule>
  </conditionalFormatting>
  <conditionalFormatting sqref="J37">
    <cfRule type="cellIs" dxfId="100" priority="100" operator="equal">
      <formula>2</formula>
    </cfRule>
    <cfRule type="cellIs" dxfId="99" priority="101" operator="equal">
      <formula>1</formula>
    </cfRule>
  </conditionalFormatting>
  <conditionalFormatting sqref="J40">
    <cfRule type="cellIs" dxfId="98" priority="98" operator="equal">
      <formula>2</formula>
    </cfRule>
    <cfRule type="cellIs" dxfId="97" priority="99" operator="equal">
      <formula>1</formula>
    </cfRule>
  </conditionalFormatting>
  <conditionalFormatting sqref="J33:J34">
    <cfRule type="cellIs" dxfId="96" priority="95" operator="equal">
      <formula>3</formula>
    </cfRule>
    <cfRule type="cellIs" dxfId="95" priority="96" operator="equal">
      <formula>2</formula>
    </cfRule>
    <cfRule type="cellIs" dxfId="94" priority="97" operator="equal">
      <formula>1</formula>
    </cfRule>
  </conditionalFormatting>
  <conditionalFormatting sqref="J36">
    <cfRule type="cellIs" dxfId="93" priority="92" operator="equal">
      <formula>3</formula>
    </cfRule>
    <cfRule type="cellIs" dxfId="92" priority="93" operator="equal">
      <formula>2</formula>
    </cfRule>
    <cfRule type="cellIs" dxfId="91" priority="94" operator="equal">
      <formula>1</formula>
    </cfRule>
  </conditionalFormatting>
  <conditionalFormatting sqref="J38">
    <cfRule type="cellIs" dxfId="90" priority="89" operator="equal">
      <formula>3</formula>
    </cfRule>
    <cfRule type="cellIs" dxfId="89" priority="90" operator="equal">
      <formula>2</formula>
    </cfRule>
    <cfRule type="cellIs" dxfId="88" priority="91" operator="equal">
      <formula>1</formula>
    </cfRule>
  </conditionalFormatting>
  <conditionalFormatting sqref="J39">
    <cfRule type="cellIs" dxfId="87" priority="85" operator="equal">
      <formula>4</formula>
    </cfRule>
    <cfRule type="cellIs" dxfId="86" priority="86" operator="equal">
      <formula>3</formula>
    </cfRule>
    <cfRule type="cellIs" dxfId="85" priority="87" operator="equal">
      <formula>2</formula>
    </cfRule>
    <cfRule type="cellIs" dxfId="84" priority="88" operator="equal">
      <formula>1</formula>
    </cfRule>
  </conditionalFormatting>
  <conditionalFormatting sqref="L25:L32">
    <cfRule type="cellIs" dxfId="83" priority="83" operator="equal">
      <formula>2</formula>
    </cfRule>
    <cfRule type="cellIs" dxfId="82" priority="84" operator="equal">
      <formula>1</formula>
    </cfRule>
  </conditionalFormatting>
  <conditionalFormatting sqref="L35">
    <cfRule type="cellIs" dxfId="81" priority="81" operator="equal">
      <formula>2</formula>
    </cfRule>
    <cfRule type="cellIs" dxfId="80" priority="82" operator="equal">
      <formula>1</formula>
    </cfRule>
  </conditionalFormatting>
  <conditionalFormatting sqref="L37">
    <cfRule type="cellIs" dxfId="79" priority="79" operator="equal">
      <formula>2</formula>
    </cfRule>
    <cfRule type="cellIs" dxfId="78" priority="80" operator="equal">
      <formula>1</formula>
    </cfRule>
  </conditionalFormatting>
  <conditionalFormatting sqref="L40">
    <cfRule type="cellIs" dxfId="77" priority="77" operator="equal">
      <formula>2</formula>
    </cfRule>
    <cfRule type="cellIs" dxfId="76" priority="78" operator="equal">
      <formula>1</formula>
    </cfRule>
  </conditionalFormatting>
  <conditionalFormatting sqref="L33:L34">
    <cfRule type="cellIs" dxfId="75" priority="74" operator="equal">
      <formula>3</formula>
    </cfRule>
    <cfRule type="cellIs" dxfId="74" priority="75" operator="equal">
      <formula>2</formula>
    </cfRule>
    <cfRule type="cellIs" dxfId="73" priority="76" operator="equal">
      <formula>1</formula>
    </cfRule>
  </conditionalFormatting>
  <conditionalFormatting sqref="L36">
    <cfRule type="cellIs" dxfId="72" priority="71" operator="equal">
      <formula>3</formula>
    </cfRule>
    <cfRule type="cellIs" dxfId="71" priority="72" operator="equal">
      <formula>2</formula>
    </cfRule>
    <cfRule type="cellIs" dxfId="70" priority="73" operator="equal">
      <formula>1</formula>
    </cfRule>
  </conditionalFormatting>
  <conditionalFormatting sqref="L38">
    <cfRule type="cellIs" dxfId="69" priority="68" operator="equal">
      <formula>3</formula>
    </cfRule>
    <cfRule type="cellIs" dxfId="68" priority="69" operator="equal">
      <formula>2</formula>
    </cfRule>
    <cfRule type="cellIs" dxfId="67" priority="70" operator="equal">
      <formula>1</formula>
    </cfRule>
  </conditionalFormatting>
  <conditionalFormatting sqref="L39">
    <cfRule type="cellIs" dxfId="66" priority="64" operator="equal">
      <formula>4</formula>
    </cfRule>
    <cfRule type="cellIs" dxfId="65" priority="65" operator="equal">
      <formula>3</formula>
    </cfRule>
    <cfRule type="cellIs" dxfId="64" priority="66" operator="equal">
      <formula>2</formula>
    </cfRule>
    <cfRule type="cellIs" dxfId="63" priority="67" operator="equal">
      <formula>1</formula>
    </cfRule>
  </conditionalFormatting>
  <conditionalFormatting sqref="M25:M32">
    <cfRule type="cellIs" dxfId="62" priority="62" operator="equal">
      <formula>2</formula>
    </cfRule>
    <cfRule type="cellIs" dxfId="61" priority="63" operator="equal">
      <formula>1</formula>
    </cfRule>
  </conditionalFormatting>
  <conditionalFormatting sqref="M35">
    <cfRule type="cellIs" dxfId="60" priority="60" operator="equal">
      <formula>2</formula>
    </cfRule>
    <cfRule type="cellIs" dxfId="59" priority="61" operator="equal">
      <formula>1</formula>
    </cfRule>
  </conditionalFormatting>
  <conditionalFormatting sqref="M37">
    <cfRule type="cellIs" dxfId="58" priority="58" operator="equal">
      <formula>2</formula>
    </cfRule>
    <cfRule type="cellIs" dxfId="57" priority="59" operator="equal">
      <formula>1</formula>
    </cfRule>
  </conditionalFormatting>
  <conditionalFormatting sqref="M40">
    <cfRule type="cellIs" dxfId="56" priority="56" operator="equal">
      <formula>2</formula>
    </cfRule>
    <cfRule type="cellIs" dxfId="55" priority="57" operator="equal">
      <formula>1</formula>
    </cfRule>
  </conditionalFormatting>
  <conditionalFormatting sqref="M33:M34">
    <cfRule type="cellIs" dxfId="54" priority="53" operator="equal">
      <formula>3</formula>
    </cfRule>
    <cfRule type="cellIs" dxfId="53" priority="54" operator="equal">
      <formula>2</formula>
    </cfRule>
    <cfRule type="cellIs" dxfId="52" priority="55" operator="equal">
      <formula>1</formula>
    </cfRule>
  </conditionalFormatting>
  <conditionalFormatting sqref="M36">
    <cfRule type="cellIs" dxfId="51" priority="50" operator="equal">
      <formula>3</formula>
    </cfRule>
    <cfRule type="cellIs" dxfId="50" priority="51" operator="equal">
      <formula>2</formula>
    </cfRule>
    <cfRule type="cellIs" dxfId="49" priority="52" operator="equal">
      <formula>1</formula>
    </cfRule>
  </conditionalFormatting>
  <conditionalFormatting sqref="M38">
    <cfRule type="cellIs" dxfId="48" priority="47" operator="equal">
      <formula>3</formula>
    </cfRule>
    <cfRule type="cellIs" dxfId="47" priority="48" operator="equal">
      <formula>2</formula>
    </cfRule>
    <cfRule type="cellIs" dxfId="46" priority="49" operator="equal">
      <formula>1</formula>
    </cfRule>
  </conditionalFormatting>
  <conditionalFormatting sqref="M39">
    <cfRule type="cellIs" dxfId="45" priority="43" operator="equal">
      <formula>4</formula>
    </cfRule>
    <cfRule type="cellIs" dxfId="44" priority="44" operator="equal">
      <formula>3</formula>
    </cfRule>
    <cfRule type="cellIs" dxfId="43" priority="45" operator="equal">
      <formula>2</formula>
    </cfRule>
    <cfRule type="cellIs" dxfId="42" priority="46" operator="equal">
      <formula>1</formula>
    </cfRule>
  </conditionalFormatting>
  <conditionalFormatting sqref="O25:O32">
    <cfRule type="cellIs" dxfId="41" priority="41" operator="equal">
      <formula>2</formula>
    </cfRule>
    <cfRule type="cellIs" dxfId="40" priority="42" operator="equal">
      <formula>1</formula>
    </cfRule>
  </conditionalFormatting>
  <conditionalFormatting sqref="O35">
    <cfRule type="cellIs" dxfId="39" priority="39" operator="equal">
      <formula>2</formula>
    </cfRule>
    <cfRule type="cellIs" dxfId="38" priority="40" operator="equal">
      <formula>1</formula>
    </cfRule>
  </conditionalFormatting>
  <conditionalFormatting sqref="O37">
    <cfRule type="cellIs" dxfId="37" priority="37" operator="equal">
      <formula>2</formula>
    </cfRule>
    <cfRule type="cellIs" dxfId="36" priority="38" operator="equal">
      <formula>1</formula>
    </cfRule>
  </conditionalFormatting>
  <conditionalFormatting sqref="O40">
    <cfRule type="cellIs" dxfId="35" priority="35" operator="equal">
      <formula>2</formula>
    </cfRule>
    <cfRule type="cellIs" dxfId="34" priority="36" operator="equal">
      <formula>1</formula>
    </cfRule>
  </conditionalFormatting>
  <conditionalFormatting sqref="O33:O34">
    <cfRule type="cellIs" dxfId="33" priority="32" operator="equal">
      <formula>3</formula>
    </cfRule>
    <cfRule type="cellIs" dxfId="32" priority="33" operator="equal">
      <formula>2</formula>
    </cfRule>
    <cfRule type="cellIs" dxfId="31" priority="34" operator="equal">
      <formula>1</formula>
    </cfRule>
  </conditionalFormatting>
  <conditionalFormatting sqref="O36">
    <cfRule type="cellIs" dxfId="30" priority="29" operator="equal">
      <formula>3</formula>
    </cfRule>
    <cfRule type="cellIs" dxfId="29" priority="30" operator="equal">
      <formula>2</formula>
    </cfRule>
    <cfRule type="cellIs" dxfId="28" priority="31" operator="equal">
      <formula>1</formula>
    </cfRule>
  </conditionalFormatting>
  <conditionalFormatting sqref="O38">
    <cfRule type="cellIs" dxfId="27" priority="26" operator="equal">
      <formula>3</formula>
    </cfRule>
    <cfRule type="cellIs" dxfId="26" priority="27" operator="equal">
      <formula>2</formula>
    </cfRule>
    <cfRule type="cellIs" dxfId="25" priority="28" operator="equal">
      <formula>1</formula>
    </cfRule>
  </conditionalFormatting>
  <conditionalFormatting sqref="O39">
    <cfRule type="cellIs" dxfId="24" priority="22" operator="equal">
      <formula>4</formula>
    </cfRule>
    <cfRule type="cellIs" dxfId="23" priority="23" operator="equal">
      <formula>3</formula>
    </cfRule>
    <cfRule type="cellIs" dxfId="22" priority="24" operator="equal">
      <formula>2</formula>
    </cfRule>
    <cfRule type="cellIs" dxfId="21" priority="25" operator="equal">
      <formula>1</formula>
    </cfRule>
  </conditionalFormatting>
  <conditionalFormatting sqref="P25:P32">
    <cfRule type="cellIs" dxfId="20" priority="20" operator="equal">
      <formula>2</formula>
    </cfRule>
    <cfRule type="cellIs" dxfId="19" priority="21" operator="equal">
      <formula>1</formula>
    </cfRule>
  </conditionalFormatting>
  <conditionalFormatting sqref="P35">
    <cfRule type="cellIs" dxfId="18" priority="18" operator="equal">
      <formula>2</formula>
    </cfRule>
    <cfRule type="cellIs" dxfId="17" priority="19" operator="equal">
      <formula>1</formula>
    </cfRule>
  </conditionalFormatting>
  <conditionalFormatting sqref="P37">
    <cfRule type="cellIs" dxfId="16" priority="16" operator="equal">
      <formula>2</formula>
    </cfRule>
    <cfRule type="cellIs" dxfId="15" priority="17" operator="equal">
      <formula>1</formula>
    </cfRule>
  </conditionalFormatting>
  <conditionalFormatting sqref="P40">
    <cfRule type="cellIs" dxfId="14" priority="14" operator="equal">
      <formula>2</formula>
    </cfRule>
    <cfRule type="cellIs" dxfId="13" priority="15" operator="equal">
      <formula>1</formula>
    </cfRule>
  </conditionalFormatting>
  <conditionalFormatting sqref="P33:P34">
    <cfRule type="cellIs" dxfId="12" priority="11" operator="equal">
      <formula>3</formula>
    </cfRule>
    <cfRule type="cellIs" dxfId="11" priority="12" operator="equal">
      <formula>2</formula>
    </cfRule>
    <cfRule type="cellIs" dxfId="10" priority="13" operator="equal">
      <formula>1</formula>
    </cfRule>
  </conditionalFormatting>
  <conditionalFormatting sqref="P36">
    <cfRule type="cellIs" dxfId="9" priority="8" operator="equal">
      <formula>3</formula>
    </cfRule>
    <cfRule type="cellIs" dxfId="8" priority="9" operator="equal">
      <formula>2</formula>
    </cfRule>
    <cfRule type="cellIs" dxfId="7" priority="10" operator="equal">
      <formula>1</formula>
    </cfRule>
  </conditionalFormatting>
  <conditionalFormatting sqref="P38">
    <cfRule type="cellIs" dxfId="6" priority="5" operator="equal">
      <formula>3</formula>
    </cfRule>
    <cfRule type="cellIs" dxfId="5" priority="6" operator="equal">
      <formula>2</formula>
    </cfRule>
    <cfRule type="cellIs" dxfId="4" priority="7" operator="equal">
      <formula>1</formula>
    </cfRule>
  </conditionalFormatting>
  <conditionalFormatting sqref="P39">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dataValidations count="1">
    <dataValidation type="list" allowBlank="1" showInputMessage="1" showErrorMessage="1" sqref="E6:G6">
      <formula1>$AG$2:$AG$44</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80" zoomScaleNormal="80" workbookViewId="0">
      <selection activeCell="E16" sqref="E16:G16"/>
    </sheetView>
  </sheetViews>
  <sheetFormatPr defaultRowHeight="18.75"/>
  <cols>
    <col min="1" max="1" width="28.125" style="165" bestFit="1" customWidth="1"/>
    <col min="2" max="4" width="15.625" style="165" customWidth="1"/>
    <col min="5" max="7" width="15.625" style="177" customWidth="1"/>
    <col min="8" max="16384" width="9" style="165"/>
  </cols>
  <sheetData>
    <row r="1" spans="1:7" ht="31.5">
      <c r="A1" s="163" t="s">
        <v>454</v>
      </c>
      <c r="B1" s="164" t="s">
        <v>445</v>
      </c>
      <c r="C1" s="164" t="s">
        <v>446</v>
      </c>
      <c r="D1" s="164" t="s">
        <v>191</v>
      </c>
      <c r="E1" s="164" t="s">
        <v>447</v>
      </c>
      <c r="F1" s="164" t="s">
        <v>448</v>
      </c>
      <c r="G1" s="164" t="s">
        <v>214</v>
      </c>
    </row>
    <row r="2" spans="1:7">
      <c r="A2" s="166" t="s">
        <v>10</v>
      </c>
      <c r="B2" s="166">
        <f>入力用!G8</f>
        <v>0</v>
      </c>
      <c r="C2" s="166">
        <f>入力用!F8</f>
        <v>0</v>
      </c>
      <c r="D2" s="166">
        <f>入力用!E8</f>
        <v>0</v>
      </c>
      <c r="E2" s="166">
        <v>1</v>
      </c>
      <c r="F2" s="166">
        <v>1</v>
      </c>
      <c r="G2" s="166">
        <v>1</v>
      </c>
    </row>
    <row r="3" spans="1:7" ht="37.5">
      <c r="A3" s="167" t="s">
        <v>384</v>
      </c>
      <c r="B3" s="166">
        <f>入力用!G7</f>
        <v>0</v>
      </c>
      <c r="C3" s="166">
        <f>入力用!F7</f>
        <v>0</v>
      </c>
      <c r="D3" s="166">
        <f>入力用!E7</f>
        <v>0</v>
      </c>
      <c r="E3" s="167">
        <v>1</v>
      </c>
      <c r="F3" s="167">
        <v>1</v>
      </c>
      <c r="G3" s="167">
        <v>1</v>
      </c>
    </row>
    <row r="4" spans="1:7">
      <c r="A4" s="168"/>
      <c r="B4" s="168"/>
      <c r="C4" s="168"/>
      <c r="D4" s="168"/>
      <c r="E4" s="166"/>
      <c r="F4" s="166"/>
      <c r="G4" s="166"/>
    </row>
    <row r="5" spans="1:7" ht="19.5" thickBot="1">
      <c r="A5" s="168" t="s">
        <v>2</v>
      </c>
      <c r="B5" s="169">
        <v>2022</v>
      </c>
      <c r="C5" s="169">
        <v>2021</v>
      </c>
      <c r="D5" s="169">
        <v>2020</v>
      </c>
      <c r="E5" s="166" t="s">
        <v>215</v>
      </c>
      <c r="F5" s="166" t="s">
        <v>215</v>
      </c>
      <c r="G5" s="166" t="s">
        <v>215</v>
      </c>
    </row>
    <row r="6" spans="1:7" ht="19.5" thickBot="1">
      <c r="A6" s="170" t="s">
        <v>11</v>
      </c>
      <c r="B6" s="171" t="str">
        <f>IF(入力用!E4=0,"",入力用!E4)</f>
        <v/>
      </c>
      <c r="C6" s="166" t="s">
        <v>215</v>
      </c>
      <c r="D6" s="166" t="s">
        <v>215</v>
      </c>
      <c r="E6" s="166" t="s">
        <v>215</v>
      </c>
      <c r="F6" s="166" t="s">
        <v>215</v>
      </c>
      <c r="G6" s="166" t="s">
        <v>215</v>
      </c>
    </row>
    <row r="7" spans="1:7">
      <c r="A7" s="168" t="s">
        <v>12</v>
      </c>
      <c r="B7" s="172" t="str">
        <f>IF(入力用!E5="","",入力用!E5)</f>
        <v/>
      </c>
      <c r="C7" s="172"/>
      <c r="D7" s="172"/>
      <c r="E7" s="166" t="s">
        <v>215</v>
      </c>
      <c r="F7" s="166" t="s">
        <v>215</v>
      </c>
      <c r="G7" s="166" t="s">
        <v>215</v>
      </c>
    </row>
    <row r="8" spans="1:7">
      <c r="A8" s="168" t="s">
        <v>13</v>
      </c>
      <c r="B8" s="168" t="str">
        <f>MID(入力用!E6, 4, 20)</f>
        <v/>
      </c>
      <c r="C8" s="168"/>
      <c r="D8" s="168"/>
      <c r="E8" s="166" t="s">
        <v>215</v>
      </c>
      <c r="F8" s="166" t="s">
        <v>215</v>
      </c>
      <c r="G8" s="166" t="s">
        <v>215</v>
      </c>
    </row>
    <row r="9" spans="1:7">
      <c r="A9" s="168" t="s">
        <v>14</v>
      </c>
      <c r="B9" s="168" t="str">
        <f>IF(入力用!E6="","-",VALUE(LEFT(入力用!E6,2)))</f>
        <v>-</v>
      </c>
      <c r="C9" s="166" t="s">
        <v>215</v>
      </c>
      <c r="D9" s="166" t="s">
        <v>215</v>
      </c>
      <c r="E9" s="166" t="s">
        <v>215</v>
      </c>
      <c r="F9" s="166" t="s">
        <v>215</v>
      </c>
      <c r="G9" s="166" t="s">
        <v>215</v>
      </c>
    </row>
    <row r="10" spans="1:7">
      <c r="A10" s="168" t="s">
        <v>15</v>
      </c>
      <c r="B10" s="168" t="s">
        <v>385</v>
      </c>
      <c r="C10" s="168" t="s">
        <v>385</v>
      </c>
      <c r="D10" s="168" t="s">
        <v>385</v>
      </c>
      <c r="E10" s="168">
        <v>1</v>
      </c>
      <c r="F10" s="168">
        <v>1</v>
      </c>
      <c r="G10" s="168">
        <v>1</v>
      </c>
    </row>
    <row r="11" spans="1:7" ht="56.25">
      <c r="A11" s="173" t="s">
        <v>16</v>
      </c>
      <c r="B11" s="174" t="str">
        <f>IF(入力用!G8=0,"-",入力用!G7/入力用!G8)</f>
        <v>-</v>
      </c>
      <c r="C11" s="174" t="str">
        <f>IF(入力用!F8=0,"-",入力用!F7/入力用!F8)</f>
        <v>-</v>
      </c>
      <c r="D11" s="174" t="str">
        <f>IF(入力用!E8=0,"-",入力用!E7/入力用!E8)</f>
        <v>-</v>
      </c>
      <c r="E11" s="166" t="s">
        <v>215</v>
      </c>
      <c r="F11" s="166" t="s">
        <v>215</v>
      </c>
      <c r="G11" s="166" t="s">
        <v>215</v>
      </c>
    </row>
    <row r="12" spans="1:7" ht="56.25">
      <c r="A12" s="173" t="s">
        <v>17</v>
      </c>
      <c r="B12" s="174" t="str">
        <f>IF(入力用!G10=0,"-",入力用!G9/入力用!G10)</f>
        <v>-</v>
      </c>
      <c r="C12" s="174" t="str">
        <f>IF(入力用!F10=0,"-",入力用!F9/入力用!F10)</f>
        <v>-</v>
      </c>
      <c r="D12" s="174" t="str">
        <f>IF(入力用!E10=0,"-",入力用!E9/入力用!E10)</f>
        <v>-</v>
      </c>
      <c r="E12" s="166" t="s">
        <v>215</v>
      </c>
      <c r="F12" s="166" t="s">
        <v>215</v>
      </c>
      <c r="G12" s="166" t="s">
        <v>215</v>
      </c>
    </row>
    <row r="13" spans="1:7" ht="37.5">
      <c r="A13" s="173" t="s">
        <v>18</v>
      </c>
      <c r="B13" s="174" t="str">
        <f>IF(入力用!G8=0,"-",入力用!G11/入力用!G8)</f>
        <v>-</v>
      </c>
      <c r="C13" s="174" t="str">
        <f>IF(入力用!F8=0,"-",入力用!F11/入力用!F8)</f>
        <v>-</v>
      </c>
      <c r="D13" s="174" t="str">
        <f>IF(入力用!E8=0,"-",入力用!E11/入力用!E8)</f>
        <v>-</v>
      </c>
      <c r="E13" s="166" t="s">
        <v>215</v>
      </c>
      <c r="F13" s="166" t="s">
        <v>215</v>
      </c>
      <c r="G13" s="166" t="s">
        <v>215</v>
      </c>
    </row>
    <row r="14" spans="1:7">
      <c r="A14" s="168" t="s">
        <v>19</v>
      </c>
      <c r="B14" s="175" t="str">
        <f>IF(入力用!G8=0,"-",入力用!G12/入力用!G11)</f>
        <v>-</v>
      </c>
      <c r="C14" s="175" t="str">
        <f>IF(入力用!F8=0,"-",入力用!F12/入力用!F11)</f>
        <v>-</v>
      </c>
      <c r="D14" s="175" t="str">
        <f>IF(入力用!E8=0,"-",入力用!E12/入力用!E11)</f>
        <v>-</v>
      </c>
      <c r="E14" s="166" t="s">
        <v>215</v>
      </c>
      <c r="F14" s="166" t="s">
        <v>215</v>
      </c>
      <c r="G14" s="166" t="s">
        <v>215</v>
      </c>
    </row>
    <row r="15" spans="1:7">
      <c r="A15" s="168" t="s">
        <v>20</v>
      </c>
      <c r="B15" s="175" t="str">
        <f>IF(入力用!G8=0,"-",入力用!G13/入力用!G11)</f>
        <v>-</v>
      </c>
      <c r="C15" s="175" t="str">
        <f>IF(入力用!F8=0,"-",入力用!F13/入力用!F11)</f>
        <v>-</v>
      </c>
      <c r="D15" s="175" t="str">
        <f>IF(入力用!E8=0,"-",入力用!E13/入力用!E11)</f>
        <v>-</v>
      </c>
      <c r="E15" s="166" t="s">
        <v>215</v>
      </c>
      <c r="F15" s="166" t="s">
        <v>215</v>
      </c>
      <c r="G15" s="166" t="s">
        <v>215</v>
      </c>
    </row>
    <row r="16" spans="1:7">
      <c r="A16" s="168" t="s">
        <v>21</v>
      </c>
      <c r="B16" s="174" t="str">
        <f>IF(SUMIF(詳細!$A$2:$A$29,2022,詳細!$D$2:$D$29)=0,"-",SUMIF(詳細!$A$2:$A$29,2022,詳細!$E$2:$E$29)/SUMIF(詳細!$A$2:$A$29,2022,詳細!$D$2:$D$29))</f>
        <v>-</v>
      </c>
      <c r="C16" s="174" t="str">
        <f>IF(SUMIF(詳細!$A$2:$A$29,2021,詳細!$D$2:$D$29)=0,"-",SUMIF(詳細!$A$2:$A$29,2021,詳細!$E$2:$E$29)/SUMIF(詳細!$A$2:$A$29,2021,詳細!$D$2:$D$29))</f>
        <v>-</v>
      </c>
      <c r="D16" s="174" t="str">
        <f>IF(SUMIF(詳細!$A$2:$A$29,2020,詳細!$D$2:$D$29)=0,"-",SUMIF(詳細!$A$2:$A$29,2020,詳細!$E$2:$E$29)/SUMIF(詳細!$A$2:$A$29,2020,詳細!$D$2:$D$29))</f>
        <v>-</v>
      </c>
      <c r="E16" s="176">
        <v>1</v>
      </c>
      <c r="F16" s="176">
        <v>1</v>
      </c>
      <c r="G16" s="176">
        <v>1</v>
      </c>
    </row>
    <row r="17" spans="1:7">
      <c r="A17" s="168" t="s">
        <v>22</v>
      </c>
      <c r="B17" s="174" t="str">
        <f>IF(SUMIF(詳細!$A$2:$A$29,2022,詳細!$F$2:$F$29)=0,"-",SUMIF(詳細!$A$2:$A$29,2022,詳細!$G$2:$G$29)/SUMIF(詳細!$A$2:$A$29,2022,詳細!$F$2:$F$29))</f>
        <v>-</v>
      </c>
      <c r="C17" s="174" t="str">
        <f>IF(SUMIF(詳細!$A$2:$A$29,2021,詳細!$F$2:$F$29)=0,"-",SUMIF(詳細!$A$2:$A$29,2021,詳細!$G$2:$G$29)/SUMIF(詳細!$A$2:$A$29,2021,詳細!$F$2:$F$29))</f>
        <v>-</v>
      </c>
      <c r="D17" s="174" t="str">
        <f>IF(SUMIF(詳細!$A$2:$A$29,2020,詳細!$F$2:$F$29)=0,"-",SUMIF(詳細!$A$2:$A$29,2020,詳細!$G$2:$G$29)/SUMIF(詳細!$A$2:$A$29,2020,詳細!$F$2:$F$29))</f>
        <v>-</v>
      </c>
      <c r="E17" s="176">
        <v>1</v>
      </c>
      <c r="F17" s="176">
        <v>1</v>
      </c>
      <c r="G17" s="176">
        <v>1</v>
      </c>
    </row>
    <row r="18" spans="1:7">
      <c r="A18" s="168" t="s">
        <v>23</v>
      </c>
      <c r="B18" s="174" t="str">
        <f>IF(SUMIF(詳細!$A$2:$A$29,2022,詳細!$H$2:$H$29)=0,"-",SUMIF(詳細!$A$2:$A$29,2022,詳細!$I$2:$I$29)/SUMIF(詳細!$A$2:$A$29,2022,詳細!$H$2:$H$29))</f>
        <v>-</v>
      </c>
      <c r="C18" s="174" t="str">
        <f>IF(SUMIF(詳細!$A$2:$A$29,2021,詳細!$H$2:$H$29)=0,"-",SUMIF(詳細!$A$2:$A$29,2021,詳細!$I$2:$I$29)/SUMIF(詳細!$A$2:$A$29,2021,詳細!$H$2:$H$29))</f>
        <v>-</v>
      </c>
      <c r="D18" s="174" t="str">
        <f>IF(SUMIF(詳細!$A$2:$A$29,2020,詳細!$H$2:$H$29)=0,"-",SUMIF(詳細!$A$2:$A$29,2020,詳細!$I$2:$I$29)/SUMIF(詳細!$A$2:$A$29,2020,詳細!$H$2:$H$29))</f>
        <v>-</v>
      </c>
      <c r="E18" s="176">
        <v>1</v>
      </c>
      <c r="F18" s="176">
        <v>1</v>
      </c>
      <c r="G18" s="176">
        <v>1</v>
      </c>
    </row>
    <row r="19" spans="1:7">
      <c r="A19" s="168" t="s">
        <v>24</v>
      </c>
      <c r="B19" s="174" t="str">
        <f>IF(SUMIF(詳細!$A$2:$A$29,2022,詳細!$J$2:$J$29)=0,"-",SUMIF(詳細!$A$2:$A$29,2022,詳細!$K$2:$K$29)/SUMIF(詳細!$A$2:$A$29,2022,詳細!$J$2:$J$29))</f>
        <v>-</v>
      </c>
      <c r="C19" s="174" t="str">
        <f>IF(SUMIF(詳細!$A$2:$A$29,2021,詳細!$J$2:$J$29)=0,"-",SUMIF(詳細!$A$2:$A$29,2021,詳細!$K$2:$K$29)/SUMIF(詳細!$A$2:$A$29,2021,詳細!$J$2:$J$29))</f>
        <v>-</v>
      </c>
      <c r="D19" s="174" t="str">
        <f>IF(SUMIF(詳細!$A$2:$A$29,2020,詳細!$J$2:$J$29)=0,"-",SUMIF(詳細!$A$2:$A$29,2020,詳細!$K$2:$K$29)/SUMIF(詳細!$A$2:$A$29,2020,詳細!$J$2:$J$29))</f>
        <v>-</v>
      </c>
      <c r="E19" s="176">
        <v>1</v>
      </c>
      <c r="F19" s="176">
        <v>1</v>
      </c>
      <c r="G19" s="176">
        <v>1</v>
      </c>
    </row>
    <row r="20" spans="1:7">
      <c r="A20" s="168" t="s">
        <v>25</v>
      </c>
      <c r="B20" s="174" t="str">
        <f>IF((SUMIF(詳細!$A$2:$A$29,2020,詳細!$L$2:$L$29)+SUMIF(詳細!$A$2:$A$29,2020,詳細!$M$2:$M$29))=0,"-",SUMIF(詳細!$A$2:$A$29,2020,詳細!$L$2:$L$29)/(SUMIF(詳細!$A$2:$A$29,2020,詳細!$L$2:$L$29)+SUMIF(詳細!$A$2:$A$29,2020,詳細!$M$2:$M$29)))</f>
        <v>-</v>
      </c>
      <c r="C20" s="174" t="str">
        <f>IF((SUMIF(詳細!$A$2:$A$29,2021,詳細!$L$2:$L$29)+SUMIF(詳細!$A$2:$A$29,2021,詳細!$M$2:$M$29))=0,"-",SUMIF(詳細!$A$2:$A$29,2021,詳細!$L$2:$L$29)/(SUMIF(詳細!$A$2:$A$29,2021,詳細!$L$2:$L$29)+SUMIF(詳細!$A$2:$A$29,2021,詳細!$M$2:$M$29)))</f>
        <v>-</v>
      </c>
      <c r="D20" s="174" t="str">
        <f>IF((SUMIF(詳細!$A$2:$A$29,2020,詳細!$L$2:$L$29)+SUMIF(詳細!$A$2:$A$29,2020,詳細!$M$2:$M$29))=0,"-",SUMIF(詳細!$A$2:$A$29,2020,詳細!$L$2:$L$29)/(SUMIF(詳細!$A$2:$A$29,2020,詳細!$L$2:$L$29)+SUMIF(詳細!$A$2:$A$29,2020,詳細!$M$2:$M$29)))</f>
        <v>-</v>
      </c>
      <c r="E20" s="176">
        <v>1</v>
      </c>
      <c r="F20" s="176">
        <v>1</v>
      </c>
      <c r="G20" s="176">
        <v>1</v>
      </c>
    </row>
    <row r="21" spans="1:7">
      <c r="A21" s="168" t="s">
        <v>26</v>
      </c>
      <c r="B21" s="174" t="str">
        <f>IF((SUMIF(詳細!$A$2:$A$29,2022,詳細!$N$2:$N$29)+SUMIF(詳細!$A$2:$A$29,2022,詳細!$O$2:$O$29))=0,"-",SUMIF(詳細!$A$2:$A$29,2022,詳細!$N$2:$N$29)/(SUMIF(詳細!$A$2:$A$29,2022,詳細!$N$2:$N$29)+SUMIF(詳細!$A$2:$A$29,2022,詳細!$O$2:$O$29)))</f>
        <v>-</v>
      </c>
      <c r="C21" s="174" t="str">
        <f>IF((SUMIF(詳細!$A$2:$A$29,2021,詳細!$N$2:$N$29)+SUMIF(詳細!$A$2:$A$29,2021,詳細!$O$2:$O$29))=0,"-",SUMIF(詳細!$A$2:$A$29,2021,詳細!$N$2:$N$29)/(SUMIF(詳細!$A$2:$A$29,2021,詳細!$N$2:$N$29)+SUMIF(詳細!$A$2:$A$29,2021,詳細!$O$2:$O$29)))</f>
        <v>-</v>
      </c>
      <c r="D21" s="174" t="str">
        <f>IF((SUMIF(詳細!$A$2:$A$29,2020,詳細!$N$2:$N$29)+SUMIF(詳細!$A$2:$A$29,2020,詳細!$O$2:$O$29))=0,"-",SUMIF(詳細!$A$2:$A$29,2020,詳細!$N$2:$N$29)/(SUMIF(詳細!$A$2:$A$29,2020,詳細!$N$2:$N$29)+SUMIF(詳細!$A$2:$A$29,2020,詳細!$O$2:$O$29)))</f>
        <v>-</v>
      </c>
      <c r="E21" s="176">
        <v>1</v>
      </c>
      <c r="F21" s="176">
        <v>1</v>
      </c>
      <c r="G21" s="176">
        <v>1</v>
      </c>
    </row>
    <row r="22" spans="1:7" ht="37.5">
      <c r="A22" s="173" t="s">
        <v>449</v>
      </c>
      <c r="B22" s="174" t="str">
        <f>IF((SUMIF(詳細!$A$2:$A$29,2022,詳細!$Q$2:$Q$29)+SUMIF(詳細!$A$2:$A$29,2022,詳細!$P$2:$P$29))=0,"-",SUMIF(詳細!$A$2:$A$29,2022,詳細!$Q$2:$Q$29)/(SUMIF(詳細!$A$2:$A$29,2022,詳細!$Q$2:$Q$29)+SUMIF(詳細!$A$2:$A$29,2022,詳細!$P$2:$P$29)))</f>
        <v>-</v>
      </c>
      <c r="C22" s="174" t="str">
        <f>IF((SUMIF(詳細!$A$2:$A$29,2021,詳細!$Q$2:$Q$29)+SUMIF(詳細!$A$2:$A$29,2021,詳細!$P$2:$P$29))=0,"-",SUMIF(詳細!$A$2:$A$29,2021,詳細!$Q$2:$Q$29)/(SUMIF(詳細!$A$2:$A$29,2021,詳細!$Q$2:$Q$29)+SUMIF(詳細!$A$2:$A$29,2021,詳細!$P$2:$P$29)))</f>
        <v>-</v>
      </c>
      <c r="D22" s="174" t="str">
        <f>IF((SUMIF(詳細!$A$2:$A$29,2020,詳細!$Q$2:$Q$29)+SUMIF(詳細!$A$2:$A$29,2020,詳細!$P$2:$P$29))=0,"-",SUMIF(詳細!$A$2:$A$29,2020,詳細!$Q$2:$Q$29)/(SUMIF(詳細!$A$2:$A$29,2020,詳細!$Q$2:$Q$29)+SUMIF(詳細!$A$2:$A$29,2020,詳細!$P$2:$P$29)))</f>
        <v>-</v>
      </c>
      <c r="E22" s="176">
        <v>1</v>
      </c>
      <c r="F22" s="176">
        <v>1</v>
      </c>
      <c r="G22" s="176">
        <v>1</v>
      </c>
    </row>
    <row r="23" spans="1:7" ht="37.5">
      <c r="A23" s="173" t="s">
        <v>450</v>
      </c>
      <c r="B23" s="174" t="str">
        <f>IF((SUMIF(詳細!$A$2:$A$29,2022,詳細!$S$2:$S$29)+SUMIF(詳細!$A$2:$A$29,2022,詳細!$R$2:$R$29))=0,"-",SUMIF(詳細!$A$2:$A$29,2022,詳細!$S$2:$S$29)/(SUMIF(詳細!$A$2:$A$29,2022,詳細!$R$2:$R$29)+SUMIF(詳細!$A$2:$A$29,2022,詳細!$S$2:$S$29)))</f>
        <v>-</v>
      </c>
      <c r="C23" s="174" t="str">
        <f>IF((SUMIF(詳細!$A$2:$A$29,2021,詳細!$S$2:$S$29)+SUMIF(詳細!$A$2:$A$29,2021,詳細!$R$2:$R$29))=0,"-",SUMIF(詳細!$A$2:$A$29,2021,詳細!$S$2:$S$29)/(SUMIF(詳細!$A$2:$A$29,2021,詳細!$R$2:$R$29)+SUMIF(詳細!$A$2:$A$29,2021,詳細!$S$2:$S$29)))</f>
        <v>-</v>
      </c>
      <c r="D23" s="174" t="str">
        <f>IF((SUMIF(詳細!$A$2:$A$29,2020,詳細!$S$2:$S$29)+SUMIF(詳細!$A$2:$A$29,2020,詳細!$R$2:$R$29))=0,"-",SUMIF(詳細!$A$2:$A$29,2020,詳細!$S$2:$S$29)/(SUMIF(詳細!$A$2:$A$29,2020,詳細!$R$2:$R$29)+SUMIF(詳細!$A$2:$A$29,2020,詳細!$S$2:$S$29)))</f>
        <v>-</v>
      </c>
      <c r="E23" s="176">
        <v>1</v>
      </c>
      <c r="F23" s="176">
        <v>1</v>
      </c>
      <c r="G23" s="176">
        <v>1</v>
      </c>
    </row>
    <row r="24" spans="1:7" ht="37.5">
      <c r="A24" s="173" t="s">
        <v>451</v>
      </c>
      <c r="B24" s="174" t="str">
        <f>IF((SUMIF(詳細!$A$2:$A$29,2022,詳細!$U$2:$U$29)+SUMIF(詳細!$A$2:$A$29,2022,詳細!$T$2:$T$29))=0,"-",SUMIF(詳細!$A$2:$A$29,2022,詳細!$U$2:$U$29)/(SUMIF(詳細!$A$2:$A$29,2022,詳細!$U$2:$U$29)+SUMIF(詳細!$A$2:$A$29,2022,詳細!$T$2:$T$29)))</f>
        <v>-</v>
      </c>
      <c r="C24" s="174" t="str">
        <f>IF((SUMIF(詳細!$A$2:$A$29,2021,詳細!$U$2:$U$29)+SUMIF(詳細!$A$2:$A$29,2021,詳細!$T$2:$T$29))=0,"-",SUMIF(詳細!$A$2:$A$29,2021,詳細!$U$2:$U$29)/(SUMIF(詳細!$A$2:$A$29,2021,詳細!$U$2:$U$29)+SUMIF(詳細!$A$2:$A$29,2021,詳細!$T$2:$T$29)))</f>
        <v>-</v>
      </c>
      <c r="D24" s="174" t="str">
        <f>IF((SUMIF(詳細!$A$2:$A$29,2020,詳細!$U$2:$U$29)+SUMIF(詳細!$A$2:$A$29,2020,詳細!$T$2:$T$29))=0,"-",SUMIF(詳細!$A$2:$A$29,2020,詳細!$U$2:$U$29)/(SUMIF(詳細!$A$2:$A$29,2020,詳細!$U$2:$U$29)+SUMIF(詳細!$A$2:$A$29,2020,詳細!$T$2:$T$29)))</f>
        <v>-</v>
      </c>
      <c r="E24" s="176">
        <v>1</v>
      </c>
      <c r="F24" s="176">
        <v>1</v>
      </c>
      <c r="G24" s="176">
        <v>1</v>
      </c>
    </row>
    <row r="25" spans="1:7" ht="37.5">
      <c r="A25" s="173" t="s">
        <v>452</v>
      </c>
      <c r="B25" s="174" t="str">
        <f>IF((SUMIF(詳細!$A$2:$A$29,2022,詳細!$X$2:$X$29)+SUMIF(詳細!$A$2:$A$29,2022,詳細!$W$2:$W$29)+SUMIF(詳細!$A$2:$A$29,2022,詳細!$V$2:$V$29))=0,"-",(SUMIF(詳細!$A$2:$A$29,2022,詳細!$X$2:$X$29)+SUMIF(詳細!$A$2:$A$29,2022,詳細!$W$2:$W$29))/(SUMIF(詳細!$A$2:$A$29,2022,詳細!$X$2:$X$29)+SUMIF(詳細!$A$2:$A$29,2022,詳細!$W$2:$W$29)+SUMIF(詳細!$A$2:$A$29,2022,詳細!$V$2:$V$29)))</f>
        <v>-</v>
      </c>
      <c r="C25" s="174" t="str">
        <f>IF((SUMIF(詳細!$A$2:$A$29,2021,詳細!$X$2:$X$29)+SUMIF(詳細!$A$2:$A$29,2021,詳細!$W$2:$W$29)+SUMIF(詳細!$A$2:$A$29,2021,詳細!$V$2:$V$29))=0,"-",(SUMIF(詳細!$A$2:$A$29,2021,詳細!$X$2:$X$29)+SUMIF(詳細!$A$2:$A$29,2021,詳細!$W$2:$W$29))/(SUMIF(詳細!$A$2:$A$29,2021,詳細!$X$2:$X$29)+SUMIF(詳細!$A$2:$A$29,2021,詳細!$W$2:$W$29)+SUMIF(詳細!$A$2:$A$29,2021,詳細!$V$2:$V$29)))</f>
        <v>-</v>
      </c>
      <c r="D25" s="174" t="str">
        <f>IF((SUMIF(詳細!$A$2:$A$29,2020,詳細!$X$2:$X$29)+SUMIF(詳細!$A$2:$A$29,2020,詳細!$W$2:$W$29)+SUMIF(詳細!$A$2:$A$29,2020,詳細!$V$2:$V$29))=0,"-",(SUMIF(詳細!$A$2:$A$29,2020,詳細!$X$2:$X$29)+SUMIF(詳細!$A$2:$A$29,2020,詳細!$W$2:$W$29))/(SUMIF(詳細!$A$2:$A$29,2020,詳細!$X$2:$X$29)+SUMIF(詳細!$A$2:$A$29,2020,詳細!$W$2:$W$29)+SUMIF(詳細!$A$2:$A$29,2020,詳細!$V$2:$V$29)))</f>
        <v>-</v>
      </c>
      <c r="E25" s="176">
        <v>1</v>
      </c>
      <c r="F25" s="176">
        <v>1</v>
      </c>
      <c r="G25" s="176">
        <v>1</v>
      </c>
    </row>
    <row r="26" spans="1:7">
      <c r="A26" s="168" t="s">
        <v>27</v>
      </c>
      <c r="B26" s="174" t="str">
        <f>IF((SUMIF(詳細!$A$2:$A$29,2022,詳細!$Y$2:$Y$29)+SUMIF(詳細!$A$2:$A$29,2022,詳細!$Z$2:$Z$29)+SUMIF(詳細!$A$2:$A$29,2022,詳細!$AA$2:$AA$29))=0,"-",(SUMIF(詳細!$A$2:$A$29,2022,詳細!$Y$2:$Y$29))/(SUMIF(詳細!$A$2:$A$29,2022,詳細!$Y$2:$Y$29)+SUMIF(詳細!$A$2:$A$29,2022,詳細!$Z$2:$Z$29)+SUMIF(詳細!$A$2:$A$29,2022,詳細!$AA$2:$AA$29)))</f>
        <v>-</v>
      </c>
      <c r="C26" s="174" t="str">
        <f>IF((SUMIF(詳細!$A$2:$A$29,2021,詳細!$Y$2:$Y$29)+SUMIF(詳細!$A$2:$A$29,2021,詳細!$Z$2:$Z$29)+SUMIF(詳細!$A$2:$A$29,2021,詳細!$AA$2:$AA$29))=0,"-",(SUMIF(詳細!$A$2:$A$29,2021,詳細!$Y$2:$Y$29))/(SUMIF(詳細!$A$2:$A$29,2021,詳細!$Y$2:$Y$29)+SUMIF(詳細!$A$2:$A$29,2021,詳細!$Z$2:$Z$29)+SUMIF(詳細!$A$2:$A$29,2021,詳細!$AA$2:$AA$29)))</f>
        <v>-</v>
      </c>
      <c r="D26" s="174" t="str">
        <f>IF((SUMIF(詳細!$A$2:$A$29,2020,詳細!$Y$2:$Y$29)+SUMIF(詳細!$A$2:$A$29,2020,詳細!$Z$2:$Z$29)+SUMIF(詳細!$A$2:$A$29,2020,詳細!$AA$2:$AA$29))=0,"-",(SUMIF(詳細!$A$2:$A$29,2020,詳細!$Y$2:$Y$29))/(SUMIF(詳細!$A$2:$A$29,2020,詳細!$Y$2:$Y$29)+SUMIF(詳細!$A$2:$A$29,2020,詳細!$Z$2:$Z$29)+SUMIF(詳細!$A$2:$A$29,2020,詳細!$AA$2:$AA$29)))</f>
        <v>-</v>
      </c>
      <c r="E26" s="176">
        <v>1</v>
      </c>
      <c r="F26" s="176">
        <v>1</v>
      </c>
      <c r="G26" s="176">
        <v>1</v>
      </c>
    </row>
    <row r="27" spans="1:7">
      <c r="A27" s="168" t="s">
        <v>28</v>
      </c>
      <c r="B27" s="174" t="str">
        <f>IF((SUMIF(詳細!$A$2:$A$29,2022,詳細!$AB$2:$AB$29)+SUMIF(詳細!$A$2:$A$29,2022,詳細!$AC$2:$AC$29))=0,"-",(SUMIF(詳細!$A$2:$A$29,2022,詳細!$AB$2:$AB$29))/(SUMIF(詳細!$A$2:$A$29,2022,詳細!$AB$2:$AB$29)+SUMIF(詳細!$A$2:$A$29,2022,詳細!$AC$2:$AC$29)))</f>
        <v>-</v>
      </c>
      <c r="C27" s="174" t="str">
        <f>IF((SUMIF(詳細!$A$2:$A$29,2021,詳細!$AB$2:$AB$29)+SUMIF(詳細!$A$2:$A$29,2021,詳細!$AC$2:$AC$29))=0,"-",(SUMIF(詳細!$A$2:$A$29,2021,詳細!$AB$2:$AB$29))/(SUMIF(詳細!$A$2:$A$29,2021,詳細!$AB$2:$AB$29)+SUMIF(詳細!$A$2:$A$29,2021,詳細!$AC$2:$AC$29)))</f>
        <v>-</v>
      </c>
      <c r="D27" s="174" t="str">
        <f>IF((SUMIF(詳細!$A$2:$A$29,2020,詳細!$AB$2:$AB$29)+SUMIF(詳細!$A$2:$A$29,2020,詳細!$AC$2:$AC$29))=0,"-",(SUMIF(詳細!$A$2:$A$29,2020,詳細!$AB$2:$AB$29))/(SUMIF(詳細!$A$2:$A$29,2020,詳細!$AB$2:$AB$29)+SUMIF(詳細!$A$2:$A$29,2020,詳細!$AC$2:$AC$29)))</f>
        <v>-</v>
      </c>
      <c r="E27" s="176">
        <v>1</v>
      </c>
      <c r="F27" s="176">
        <v>1</v>
      </c>
      <c r="G27" s="176">
        <v>1</v>
      </c>
    </row>
    <row r="28" spans="1:7">
      <c r="A28" s="168" t="s">
        <v>29</v>
      </c>
      <c r="B28" s="174" t="str">
        <f>IF((SUMIF(詳細!$A$2:$A$29,2022,詳細!$AD$2:$AD$29)+SUMIF(詳細!$A$2:$A$29,2022,詳細!$AE$2:$AE$29)+SUMIF(詳細!$A$2:$A$29,2022,詳細!$AF$2:$AF$29))=0,"-",(SUMIF(詳細!$A$2:$A$29,2022,詳細!$AD$2:$AD$29))/(SUMIF(詳細!$A$2:$A$29,2022,詳細!$AD$2:$AD$29)+SUMIF(詳細!$A$2:$A$29,2022,詳細!$AE$2:$AE$29)+SUMIF(詳細!$A$2:$A$29,2022,詳細!$AF$2:$AF$29)))</f>
        <v>-</v>
      </c>
      <c r="C28" s="174" t="str">
        <f>IF((SUMIF(詳細!$A$2:$A$29,2021,詳細!$AD$2:$AD$29)+SUMIF(詳細!$A$2:$A$29,2021,詳細!$AE$2:$AE$29)+SUMIF(詳細!$A$2:$A$29,2021,詳細!$AF$2:$AF$29))=0,"-",(SUMIF(詳細!$A$2:$A$29,2021,詳細!$AD$2:$AD$29))/(SUMIF(詳細!$A$2:$A$29,2021,詳細!$AD$2:$AD$29)+SUMIF(詳細!$A$2:$A$29,2021,詳細!$AE$2:$AE$29)+SUMIF(詳細!$A$2:$A$29,2021,詳細!$AF$2:$AF$29)))</f>
        <v>-</v>
      </c>
      <c r="D28" s="174" t="str">
        <f>IF((SUMIF(詳細!$A$2:$A$29,2020,詳細!$AD$2:$AD$29)+SUMIF(詳細!$A$2:$A$29,2020,詳細!$AE$2:$AE$29)+SUMIF(詳細!$A$2:$A$29,2020,詳細!$AF$2:$AF$29))=0,"-",(SUMIF(詳細!$A$2:$A$29,2020,詳細!$AD$2:$AD$29))/(SUMIF(詳細!$A$2:$A$29,2020,詳細!$AD$2:$AD$29)+SUMIF(詳細!$A$2:$A$29,2020,詳細!$AE$2:$AE$29)+SUMIF(詳細!$A$2:$A$29,2020,詳細!$AF$2:$AF$29)))</f>
        <v>-</v>
      </c>
      <c r="E28" s="176">
        <v>1</v>
      </c>
      <c r="F28" s="176">
        <v>1</v>
      </c>
      <c r="G28" s="176">
        <v>1</v>
      </c>
    </row>
    <row r="29" spans="1:7">
      <c r="A29" s="168" t="s">
        <v>30</v>
      </c>
      <c r="B29" s="174" t="str">
        <f>IF((SUMIF(詳細!$A$2:$A$29,2022,詳細!$AG$2:$AG$29)+SUMIF(詳細!$A$2:$A$29,2022,詳細!$AH$2:$AH$29))=0,"-",(SUMIF(詳細!$A$2:$A$29,2022,詳細!$AG$2:$AG$29))/(SUMIF(詳細!$A$2:$A$29,2022,詳細!$AG$2:$AG$29)+SUMIF(詳細!$A$2:$A$29,2022,詳細!$AH$2:$AH$29)))</f>
        <v>-</v>
      </c>
      <c r="C29" s="174" t="str">
        <f>IF((SUMIF(詳細!$A$2:$A$29,2021,詳細!$AG$2:$AG$29)+SUMIF(詳細!$A$2:$A$29,2021,詳細!$AH$2:$AH$29))=0,"-",(SUMIF(詳細!$A$2:$A$29,2021,詳細!$AG$2:$AG$29))/(SUMIF(詳細!$A$2:$A$29,2021,詳細!$AG$2:$AG$29)+SUMIF(詳細!$A$2:$A$29,2021,詳細!$AH$2:$AH$29)))</f>
        <v>-</v>
      </c>
      <c r="D29" s="174" t="str">
        <f>IF((SUMIF(詳細!$A$2:$A$29,2020,詳細!$AG$2:$AG$29)+SUMIF(詳細!$A$2:$A$29,2020,詳細!$AH$2:$AH$29))=0,"-",(SUMIF(詳細!$A$2:$A$29,2020,詳細!$AG$2:$AG$29))/(SUMIF(詳細!$A$2:$A$29,2020,詳細!$AG$2:$AG$29)+SUMIF(詳細!$A$2:$A$29,2020,詳細!$AH$2:$AH$29)))</f>
        <v>-</v>
      </c>
      <c r="E29" s="176">
        <v>1</v>
      </c>
      <c r="F29" s="176">
        <v>1</v>
      </c>
      <c r="G29" s="176">
        <v>1</v>
      </c>
    </row>
    <row r="30" spans="1:7">
      <c r="A30" s="168" t="s">
        <v>31</v>
      </c>
      <c r="B30" s="174" t="str">
        <f>IF((SUMIF(詳細!$A$2:$A$29,2022,詳細!$AI$2:$AI$29)+SUMIF(詳細!$A$2:$A$29,2022,詳細!$AJ$2:$AJ$29)+SUMIF(詳細!$A$2:$A$29,2022,詳細!$AK$2:$AK$29))=0,"-",(SUMIF(詳細!$A$2:$A$29,2022,詳細!$AI$2:$AI$29))/(SUMIF(詳細!$A$2:$A$29,2022,詳細!$AI$2:$AI$29)+SUMIF(詳細!$A$2:$A$29,2022,詳細!$AJ$2:$AJ$29)+SUMIF(詳細!$A$2:$A$29,2022,詳細!$AK$2:$AK$29)))</f>
        <v>-</v>
      </c>
      <c r="C30" s="174" t="str">
        <f>IF((SUMIF(詳細!$A$2:$A$29,2021,詳細!$AI$2:$AI$29)+SUMIF(詳細!$A$2:$A$29,2021,詳細!$AJ$2:$AJ$29)+SUMIF(詳細!$A$2:$A$29,2021,詳細!$AK$2:$AK$29))=0,"-",(SUMIF(詳細!$A$2:$A$29,2021,詳細!$AI$2:$AI$29))/(SUMIF(詳細!$A$2:$A$29,2021,詳細!$AI$2:$AI$29)+SUMIF(詳細!$A$2:$A$29,2021,詳細!$AJ$2:$AJ$29)+SUMIF(詳細!$A$2:$A$29,2021,詳細!$AK$2:$AK$29)))</f>
        <v>-</v>
      </c>
      <c r="D30" s="174" t="str">
        <f>IF((SUMIF(詳細!$A$2:$A$29,2020,詳細!$AI$2:$AI$29)+SUMIF(詳細!$A$2:$A$29,2020,詳細!$AJ$2:$AJ$29)+SUMIF(詳細!$A$2:$A$29,2020,詳細!$AK$2:$AK$29))=0,"-",(SUMIF(詳細!$A$2:$A$29,2020,詳細!$AI$2:$AI$29))/(SUMIF(詳細!$A$2:$A$29,2020,詳細!$AI$2:$AI$29)+SUMIF(詳細!$A$2:$A$29,2020,詳細!$AJ$2:$AJ$29)+SUMIF(詳細!$A$2:$A$29,2020,詳細!$AK$2:$AK$29)))</f>
        <v>-</v>
      </c>
      <c r="E30" s="176">
        <v>1</v>
      </c>
      <c r="F30" s="176">
        <v>1</v>
      </c>
      <c r="G30" s="176">
        <v>1</v>
      </c>
    </row>
    <row r="31" spans="1:7">
      <c r="A31" s="168" t="s">
        <v>32</v>
      </c>
      <c r="B31" s="174" t="str">
        <f>IF((SUMIF(詳細!$A$2:$A$29,2022,詳細!$AL$2:$AL$29)+SUMIF(詳細!$A$2:$A$29,2022,詳細!$AM$2:$AM$29)+SUMIF(詳細!$A$2:$A$29,2022,詳細!$AN$2:$AN$29)+SUMIF(詳細!$A$2:$A$29,2022,詳細!$AO$2:$AO$29))=0,"-",(SUMIF(詳細!$A$2:$A$29,2022,詳細!$AO$2:$AO$29))/(SUMIF(詳細!$A$2:$A$29,2022,詳細!$AL$2:$AL$29)+SUMIF(詳細!$A$2:$A$29,2022,詳細!$AM$2:$AM$29)+SUMIF(詳細!$A$2:$A$29,2022,詳細!$AN$2:$AN$29)+SUMIF(詳細!$A$2:$A$29,2022,詳細!$AO$2:$AO$29)))</f>
        <v>-</v>
      </c>
      <c r="C31" s="174" t="str">
        <f>IF((SUMIF(詳細!$A$2:$A$29,2021,詳細!$AL$2:$AL$29)+SUMIF(詳細!$A$2:$A$29,2021,詳細!$AM$2:$AM$29)+SUMIF(詳細!$A$2:$A$29,2021,詳細!$AN$2:$AN$29)+SUMIF(詳細!$A$2:$A$29,2021,詳細!$AO$2:$AO$29))=0,"-",(SUMIF(詳細!$A$2:$A$29,2021,詳細!$AO$2:$AO$29))/(SUMIF(詳細!$A$2:$A$29,2021,詳細!$AL$2:$AL$29)+SUMIF(詳細!$A$2:$A$29,2021,詳細!$AM$2:$AM$29)+SUMIF(詳細!$A$2:$A$29,2021,詳細!$AN$2:$AN$29)+SUMIF(詳細!$A$2:$A$29,2021,詳細!$AO$2:$AO$29)))</f>
        <v>-</v>
      </c>
      <c r="D31" s="174" t="str">
        <f>IF((SUMIF(詳細!$A$2:$A$29,2020,詳細!$AL$2:$AL$29)+SUMIF(詳細!$A$2:$A$29,2020,詳細!$AM$2:$AM$29)+SUMIF(詳細!$A$2:$A$29,2020,詳細!$AN$2:$AN$29)+SUMIF(詳細!$A$2:$A$29,2020,詳細!$AO$2:$AO$29))=0,"-",(SUMIF(詳細!$A$2:$A$29,2020,詳細!$AO$2:$AO$29))/(SUMIF(詳細!$A$2:$A$29,2020,詳細!$AL$2:$AL$29)+SUMIF(詳細!$A$2:$A$29,2020,詳細!$AM$2:$AM$29)+SUMIF(詳細!$A$2:$A$29,2020,詳細!$AN$2:$AN$29)+SUMIF(詳細!$A$2:$A$29,2020,詳細!$AO$2:$AO$29)))</f>
        <v>-</v>
      </c>
      <c r="E31" s="176">
        <v>1</v>
      </c>
      <c r="F31" s="176">
        <v>1</v>
      </c>
      <c r="G31" s="176">
        <v>1</v>
      </c>
    </row>
    <row r="32" spans="1:7" ht="37.5">
      <c r="A32" s="173" t="s">
        <v>453</v>
      </c>
      <c r="B32" s="174" t="str">
        <f>IF((SUMIF(詳細!$A$2:$A$29,2022,詳細!$AP$2:$AP$29)+SUMIF(詳細!$A$2:$A$29,2022,詳細!$AQ$2:$AQ$29))=0,"-",(SUMIF(詳細!$A$2:$A$29,2022,詳細!$AQ$2:$AQ$29))/(SUMIF(詳細!$A$2:$A$29,2022,詳細!$AP$2:$AP$29)+SUMIF(詳細!$A$2:$A$29,2022,詳細!$AQ$2:$AQ$29)))</f>
        <v>-</v>
      </c>
      <c r="C32" s="174" t="str">
        <f>IF((SUMIF(詳細!$A$2:$A$29,2021,詳細!$AP$2:$AP$29)+SUMIF(詳細!$A$2:$A$29,2021,詳細!$AQ$2:$AQ$29))=0,"-",(SUMIF(詳細!$A$2:$A$29,2021,詳細!$AQ$2:$AQ$29))/(SUMIF(詳細!$A$2:$A$29,2021,詳細!$AP$2:$AP$29)+SUMIF(詳細!$A$2:$A$29,2021,詳細!$AQ$2:$AQ$29)))</f>
        <v>-</v>
      </c>
      <c r="D32" s="174" t="str">
        <f>IF((SUMIF(詳細!$A$2:$A$29,2020,詳細!$AP$2:$AP$29)+SUMIF(詳細!$A$2:$A$29,2020,詳細!$AQ$2:$AQ$29))=0,"-",(SUMIF(詳細!$A$2:$A$29,2020,詳細!$AQ$2:$AQ$29))/(SUMIF(詳細!$A$2:$A$29,2020,詳細!$AP$2:$AP$29)+SUMIF(詳細!$A$2:$A$29,2020,詳細!$AQ$2:$AQ$29)))</f>
        <v>-</v>
      </c>
      <c r="E32" s="176">
        <v>1</v>
      </c>
      <c r="F32" s="176">
        <v>1</v>
      </c>
      <c r="G32" s="176">
        <v>1</v>
      </c>
    </row>
  </sheetData>
  <sheetProtection algorithmName="SHA-512" hashValue="5GEliq6UtSx2fKR6IUO2KagwgvuhNLu1H0te3QdozscN4Qd4fDwlVI2U2Oi29bD+vVSLpTsS4M2pLQM+YBR9Ig==" saltValue="gID6M1PQa8L6Pzn392ICYg==" spinCount="100000" sheet="1" objects="1" selectLockedCells="1" selectUnlockedCells="1"/>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9163"/>
  <sheetViews>
    <sheetView zoomScale="80" zoomScaleNormal="80" workbookViewId="0">
      <selection activeCell="E16" sqref="E16:G16"/>
    </sheetView>
  </sheetViews>
  <sheetFormatPr defaultColWidth="8.75" defaultRowHeight="18.75"/>
  <cols>
    <col min="1" max="16384" width="8.75" style="165"/>
  </cols>
  <sheetData>
    <row r="1" spans="1:43" s="178" customFormat="1"/>
    <row r="2" spans="1:43" s="180" customFormat="1" ht="63">
      <c r="A2" s="179" t="s">
        <v>33</v>
      </c>
      <c r="B2" s="180" t="s">
        <v>395</v>
      </c>
      <c r="C2" s="180" t="s">
        <v>396</v>
      </c>
      <c r="D2" s="180" t="s">
        <v>398</v>
      </c>
      <c r="E2" s="180" t="s">
        <v>397</v>
      </c>
      <c r="F2" s="180" t="s">
        <v>399</v>
      </c>
      <c r="G2" s="180" t="s">
        <v>400</v>
      </c>
      <c r="H2" s="180" t="s">
        <v>401</v>
      </c>
      <c r="I2" s="180" t="s">
        <v>402</v>
      </c>
      <c r="J2" s="180" t="s">
        <v>403</v>
      </c>
      <c r="K2" s="180" t="s">
        <v>404</v>
      </c>
      <c r="L2" s="181" t="s">
        <v>405</v>
      </c>
      <c r="M2" s="181" t="s">
        <v>406</v>
      </c>
      <c r="N2" s="181" t="s">
        <v>407</v>
      </c>
      <c r="O2" s="181" t="s">
        <v>408</v>
      </c>
      <c r="P2" s="181" t="s">
        <v>409</v>
      </c>
      <c r="Q2" s="181" t="s">
        <v>410</v>
      </c>
      <c r="R2" s="181" t="s">
        <v>411</v>
      </c>
      <c r="S2" s="181" t="s">
        <v>412</v>
      </c>
      <c r="T2" s="181" t="s">
        <v>413</v>
      </c>
      <c r="U2" s="181" t="s">
        <v>414</v>
      </c>
      <c r="V2" s="181" t="s">
        <v>415</v>
      </c>
      <c r="W2" s="181" t="s">
        <v>416</v>
      </c>
      <c r="X2" s="181" t="s">
        <v>417</v>
      </c>
      <c r="Y2" s="181" t="s">
        <v>418</v>
      </c>
      <c r="Z2" s="181" t="s">
        <v>419</v>
      </c>
      <c r="AA2" s="181" t="s">
        <v>420</v>
      </c>
      <c r="AB2" s="181" t="s">
        <v>421</v>
      </c>
      <c r="AC2" s="181" t="s">
        <v>422</v>
      </c>
      <c r="AD2" s="181" t="s">
        <v>423</v>
      </c>
      <c r="AE2" s="181" t="s">
        <v>424</v>
      </c>
      <c r="AF2" s="181" t="s">
        <v>425</v>
      </c>
      <c r="AG2" s="181" t="s">
        <v>426</v>
      </c>
      <c r="AH2" s="181" t="s">
        <v>427</v>
      </c>
      <c r="AI2" s="181" t="s">
        <v>428</v>
      </c>
      <c r="AJ2" s="181" t="s">
        <v>429</v>
      </c>
      <c r="AK2" s="181" t="s">
        <v>430</v>
      </c>
      <c r="AL2" s="181" t="s">
        <v>431</v>
      </c>
      <c r="AM2" s="181" t="s">
        <v>432</v>
      </c>
      <c r="AN2" s="181" t="s">
        <v>433</v>
      </c>
      <c r="AO2" s="181" t="s">
        <v>434</v>
      </c>
      <c r="AP2" s="181" t="s">
        <v>435</v>
      </c>
      <c r="AQ2" s="181" t="s">
        <v>436</v>
      </c>
    </row>
    <row r="3" spans="1:43">
      <c r="A3" s="165">
        <v>2020</v>
      </c>
      <c r="B3" s="165">
        <v>1</v>
      </c>
      <c r="C3" s="165" t="str">
        <f>IF(入力用!$E$16=1, 1, IF(入力用!$E$16=2, 2, ""))</f>
        <v/>
      </c>
      <c r="D3" s="165">
        <f>IF(入力用!E17="", 0,1)</f>
        <v>0</v>
      </c>
      <c r="E3" s="165" t="str">
        <f>IF(OR(C3="",D3=0),"", IF(OR(AND(C3=1,入力用!E$17&gt;=85),AND(C3=2,入力用!E$17&gt;=90)),1,0))</f>
        <v/>
      </c>
      <c r="F3" s="165">
        <f>IF(OR(AND(OR(入力用!E$25="",入力用!E$25=2), OR(入力用!E$18="", 入力用!E$19="")), AND(入力用!E$25="",入力用!E$18&lt;130,入力用!E$19&lt;85)), 0, 1)</f>
        <v>0</v>
      </c>
      <c r="G3" s="165" t="str">
        <f>IF(F3=0, "", IF(OR(入力用!E$25=1,入力用!E$18&gt;=130,入力用!E$19&gt;=85),1,0))</f>
        <v/>
      </c>
      <c r="H3" s="165">
        <f>IF(OR(AND(入力用!E$26=2, 入力用!E$20="", 入力用!E$21=""), AND(入力用!E$26="", 入力用!E$20&lt;110), AND(入力用!E$26="", 入力用!E$20="", 入力用!E$21&lt;6), AND(入力用!E$26="", 入力用!E$20="", 入力用!E$21="")), 0, 1)</f>
        <v>0</v>
      </c>
      <c r="I3" s="165" t="str">
        <f>IF(H3=0,"",IF(OR(入力用!E$26=1, 入力用!E$20&gt;=110, 入力用!E$21&gt;=6),1,0))</f>
        <v/>
      </c>
      <c r="J3" s="165">
        <f>IF(OR(AND(入力用!E$27=2,入力用!E$22&lt;150, 入力用!E$23=""), AND(入力用!E$27=2, 入力用!E$22="", OR(入力用!E$23&gt;=40, 入力用!E$23="")), AND(入力用!E$27="", 入力用!E$22&lt;150, OR(入力用!E$23&gt;=40, 入力用!E$23="")), AND(入力用!E$27="", 入力用!E$22="", OR(入力用!E$23&gt;=40, 入力用!E$23=""))), 0, 1)</f>
        <v>0</v>
      </c>
      <c r="K3" s="165" t="str">
        <f>IF(J3=0,"",IF(OR(入力用!E$27=1,入力用!E$22&gt;=150,入力用!E$23&lt;40),1,0))</f>
        <v/>
      </c>
      <c r="L3" s="165">
        <f>IF(入力用!E$28=1, 1, 0)</f>
        <v>0</v>
      </c>
      <c r="M3" s="165">
        <f>IF(入力用!E$28=2, 1, 0)</f>
        <v>0</v>
      </c>
      <c r="N3" s="165">
        <f>IF(入力用!E$29=1, 1, 0)</f>
        <v>0</v>
      </c>
      <c r="O3" s="165">
        <f>IF(入力用!E$29=2, 1, 0)</f>
        <v>0</v>
      </c>
      <c r="P3" s="165">
        <f>IF(入力用!E$30=1, 1, 0)</f>
        <v>0</v>
      </c>
      <c r="Q3" s="165">
        <f>IF(入力用!E$30=2, 1, 0)</f>
        <v>0</v>
      </c>
      <c r="R3" s="165">
        <f>IF(入力用!E$31=1, 1, 0)</f>
        <v>0</v>
      </c>
      <c r="S3" s="165">
        <f>IF(入力用!E$31=2, 1, 0)</f>
        <v>0</v>
      </c>
      <c r="T3" s="165">
        <f>IF(入力用!E$32=1, 1, 0)</f>
        <v>0</v>
      </c>
      <c r="U3" s="165">
        <f>IF(入力用!E$32=2, 1, 0)</f>
        <v>0</v>
      </c>
      <c r="V3" s="165">
        <f>IF(入力用!E$33=1, 1, 0)</f>
        <v>0</v>
      </c>
      <c r="W3" s="165">
        <f>IF(入力用!E$33=2,1,0)</f>
        <v>0</v>
      </c>
      <c r="X3" s="165">
        <f>IF(入力用!E$33=3,1,0)</f>
        <v>0</v>
      </c>
      <c r="Y3" s="165">
        <f>IF(入力用!E$34=1, 1, 0)</f>
        <v>0</v>
      </c>
      <c r="Z3" s="165">
        <f>IF(入力用!E$34=2, 1, 0)</f>
        <v>0</v>
      </c>
      <c r="AA3" s="165">
        <f>IF(入力用!E$34=3, 1, 0)</f>
        <v>0</v>
      </c>
      <c r="AB3" s="165">
        <f>IF(入力用!E$35=1, 1, 0)</f>
        <v>0</v>
      </c>
      <c r="AC3" s="165">
        <f>IF(入力用!E$35=2, 1, 0)</f>
        <v>0</v>
      </c>
      <c r="AD3" s="165">
        <f>IF(入力用!E$36=1, 1, 0)</f>
        <v>0</v>
      </c>
      <c r="AE3" s="165">
        <f>IF(入力用!E$36=2, 1, 0)</f>
        <v>0</v>
      </c>
      <c r="AF3" s="165">
        <f>IF(入力用!E$36=3, 1, 0)</f>
        <v>0</v>
      </c>
      <c r="AG3" s="165">
        <f>IF(入力用!E$37=1, 1, 0)</f>
        <v>0</v>
      </c>
      <c r="AH3" s="165">
        <f>IF(入力用!E$37=2, 1, 0)</f>
        <v>0</v>
      </c>
      <c r="AI3" s="165">
        <f>IF(入力用!E$38=1, 1, 0)</f>
        <v>0</v>
      </c>
      <c r="AJ3" s="165">
        <f>IF(入力用!E$38=2, 1, 0)</f>
        <v>0</v>
      </c>
      <c r="AK3" s="165">
        <f>IF(入力用!E$38=3, 1, 0)</f>
        <v>0</v>
      </c>
      <c r="AL3" s="165">
        <f>IF(入力用!E$39=1, 1, 0)</f>
        <v>0</v>
      </c>
      <c r="AM3" s="165">
        <f>IF(入力用!E$39=2, 1, 0)</f>
        <v>0</v>
      </c>
      <c r="AN3" s="165">
        <f>IF(入力用!E$39=3, 1, 0)</f>
        <v>0</v>
      </c>
      <c r="AO3" s="165">
        <f>IF(入力用!E$39=4, 1, 0)</f>
        <v>0</v>
      </c>
      <c r="AP3" s="165">
        <f>IF(入力用!E$40=1, 1, 0)</f>
        <v>0</v>
      </c>
      <c r="AQ3" s="165">
        <f>IF(入力用!E$40=2, 1, 0)</f>
        <v>0</v>
      </c>
    </row>
    <row r="4" spans="1:43">
      <c r="A4" s="165">
        <v>2020</v>
      </c>
      <c r="B4" s="165">
        <v>2</v>
      </c>
      <c r="C4" s="165" t="str">
        <f>IF(入力用!$H$16=1, 1, IF(入力用!$H$16=2, 2, ""))</f>
        <v/>
      </c>
      <c r="D4" s="165">
        <f>IF(入力用!H17="", 0,1)</f>
        <v>0</v>
      </c>
      <c r="E4" s="165" t="str">
        <f>IF(OR(C4="",D4=0),"", IF(OR(AND(C4=1,入力用!H$17&gt;=85),AND(C4=2,入力用!H$17&gt;=90)),1,0))</f>
        <v/>
      </c>
      <c r="F4" s="165">
        <f>IF(OR(AND(OR(入力用!H$25="",入力用!H$25=2), OR(入力用!H$18="", 入力用!H$19="")), AND(入力用!H$25="",入力用!H$18&lt;130,入力用!H$19&lt;85)), 0, 1)</f>
        <v>0</v>
      </c>
      <c r="G4" s="165" t="str">
        <f>IF(F4=0, "", IF(OR(入力用!H$25=1,入力用!H$18&gt;=130,入力用!H$19&gt;=85),1,0))</f>
        <v/>
      </c>
      <c r="H4" s="165">
        <f>IF(OR(AND(入力用!H$26=2, 入力用!H$20="", 入力用!H$21=""), AND(入力用!H$26="", 入力用!H$20&lt;110), AND(入力用!H$26="", 入力用!H$20="", 入力用!H$21&lt;6), AND(入力用!H$26="", 入力用!H$20="", 入力用!H$21="")), 0, 1)</f>
        <v>0</v>
      </c>
      <c r="I4" s="165" t="str">
        <f>IF(H4=0,"",IF(OR(入力用!H$26=1, 入力用!H$20&gt;=110, 入力用!H$21&gt;=6),1,0))</f>
        <v/>
      </c>
      <c r="J4" s="165">
        <f>IF(OR(AND(入力用!H$27=2,入力用!H$22&lt;150, 入力用!H$23=""), AND(入力用!H$27=2, 入力用!H$22="", OR(入力用!H$23&gt;=40, 入力用!H$23="")), AND(入力用!H$27="", 入力用!H$22&lt;150, OR(入力用!H$23&gt;=40, 入力用!H$23="")), AND(入力用!H$27="", 入力用!H$22="", OR(入力用!H$23&gt;=40, 入力用!H$23=""))), 0, 1)</f>
        <v>0</v>
      </c>
      <c r="K4" s="165" t="str">
        <f>IF(J4=0,"",IF(OR(入力用!H$27=1,入力用!H$22&gt;=150,入力用!H$23&lt;40),1,0))</f>
        <v/>
      </c>
      <c r="L4" s="165">
        <f>IF(入力用!H$28=1, 1, 0)</f>
        <v>0</v>
      </c>
      <c r="M4" s="165">
        <f>IF(入力用!H$28=2, 1, 0)</f>
        <v>0</v>
      </c>
      <c r="N4" s="165">
        <f>IF(入力用!H$29=1, 1, 0)</f>
        <v>0</v>
      </c>
      <c r="O4" s="165">
        <f>IF(入力用!H$29=2, 1, 0)</f>
        <v>0</v>
      </c>
      <c r="P4" s="165">
        <f>IF(入力用!H$30=1, 1, 0)</f>
        <v>0</v>
      </c>
      <c r="Q4" s="165">
        <f>IF(入力用!H$30=2, 1, 0)</f>
        <v>0</v>
      </c>
      <c r="R4" s="165">
        <f>IF(入力用!H$31=1, 1, 0)</f>
        <v>0</v>
      </c>
      <c r="S4" s="165">
        <f>IF(入力用!H$31=2, 1, 0)</f>
        <v>0</v>
      </c>
      <c r="T4" s="165">
        <f>IF(入力用!H$32=1, 1, 0)</f>
        <v>0</v>
      </c>
      <c r="U4" s="165">
        <f>IF(入力用!H$32=2, 1, 0)</f>
        <v>0</v>
      </c>
      <c r="V4" s="165">
        <f>IF(入力用!H$33=1, 1, 0)</f>
        <v>0</v>
      </c>
      <c r="W4" s="165">
        <f>IF(入力用!H$33=2,1,0)</f>
        <v>0</v>
      </c>
      <c r="X4" s="165">
        <f>IF(入力用!H$33=3,1,0)</f>
        <v>0</v>
      </c>
      <c r="Y4" s="165">
        <f>IF(入力用!H$34=1, 1, 0)</f>
        <v>0</v>
      </c>
      <c r="Z4" s="165">
        <f>IF(入力用!H$34=2, 1, 0)</f>
        <v>0</v>
      </c>
      <c r="AA4" s="165">
        <f>IF(入力用!H$34=3, 1, 0)</f>
        <v>0</v>
      </c>
      <c r="AB4" s="165">
        <f>IF(入力用!H$35=1, 1, 0)</f>
        <v>0</v>
      </c>
      <c r="AC4" s="165">
        <f>IF(入力用!H$35=2, 1, 0)</f>
        <v>0</v>
      </c>
      <c r="AD4" s="165">
        <f>IF(入力用!H$36=1, 1, 0)</f>
        <v>0</v>
      </c>
      <c r="AE4" s="165">
        <f>IF(入力用!H$36=2, 1, 0)</f>
        <v>0</v>
      </c>
      <c r="AF4" s="165">
        <f>IF(入力用!H$36=3, 1, 0)</f>
        <v>0</v>
      </c>
      <c r="AG4" s="165">
        <f>IF(入力用!H$37=1, 1, 0)</f>
        <v>0</v>
      </c>
      <c r="AH4" s="165">
        <f>IF(入力用!H$37=2, 1, 0)</f>
        <v>0</v>
      </c>
      <c r="AI4" s="165">
        <f>IF(入力用!H$38=1, 1, 0)</f>
        <v>0</v>
      </c>
      <c r="AJ4" s="165">
        <f>IF(入力用!H$38=2, 1, 0)</f>
        <v>0</v>
      </c>
      <c r="AK4" s="165">
        <f>IF(入力用!H$38=3, 1, 0)</f>
        <v>0</v>
      </c>
      <c r="AL4" s="165">
        <f>IF(入力用!H$39=1, 1, 0)</f>
        <v>0</v>
      </c>
      <c r="AM4" s="165">
        <f>IF(入力用!H$39=2, 1, 0)</f>
        <v>0</v>
      </c>
      <c r="AN4" s="165">
        <f>IF(入力用!H$39=3, 1, 0)</f>
        <v>0</v>
      </c>
      <c r="AO4" s="165">
        <f>IF(入力用!H$39=4, 1, 0)</f>
        <v>0</v>
      </c>
      <c r="AP4" s="165">
        <f>IF(入力用!H$40=1, 1, 0)</f>
        <v>0</v>
      </c>
      <c r="AQ4" s="165">
        <f>IF(入力用!H$40=2, 1, 0)</f>
        <v>0</v>
      </c>
    </row>
    <row r="5" spans="1:43">
      <c r="A5" s="165">
        <v>2020</v>
      </c>
      <c r="B5" s="165">
        <v>3</v>
      </c>
      <c r="C5" s="165" t="str">
        <f>IF(入力用!$K$16=1, 1, IF(入力用!$K$16=2, 2, ""))</f>
        <v/>
      </c>
      <c r="D5" s="165">
        <f>IF(入力用!K17="", 0,1)</f>
        <v>0</v>
      </c>
      <c r="E5" s="165" t="str">
        <f>IF(OR(C5="",D5=0),"", IF(OR(AND(C5=1,入力用!K$17&gt;=85),AND(C5=2,入力用!K$17&gt;=90)),1,0))</f>
        <v/>
      </c>
      <c r="F5" s="165">
        <f>IF(OR(AND(OR(入力用!K$25="",入力用!K$25=2), OR(入力用!K$18="", 入力用!K$19="")), AND(入力用!K$25="",入力用!K$18&lt;130,入力用!K$19&lt;85)), 0, 1)</f>
        <v>0</v>
      </c>
      <c r="G5" s="165" t="str">
        <f>IF(F5=0, "", IF(OR(入力用!K$25=1,入力用!K$18&gt;=130,入力用!K$19&gt;=85),1,0))</f>
        <v/>
      </c>
      <c r="H5" s="165">
        <f>IF(OR(AND(入力用!K$26=2, 入力用!K$20="", 入力用!K$21=""), AND(入力用!K$26="", 入力用!K$20&lt;110), AND(入力用!K$26="", 入力用!K$20="", 入力用!K$21&lt;6), AND(入力用!K$26="", 入力用!K$20="", 入力用!K$21="")), 0, 1)</f>
        <v>0</v>
      </c>
      <c r="I5" s="165" t="str">
        <f>IF(H5=0,"",IF(OR(入力用!K$26=1, 入力用!K$20&gt;=110, 入力用!K$21&gt;=6),1,0))</f>
        <v/>
      </c>
      <c r="J5" s="165">
        <f>IF(OR(AND(入力用!K$27=2,入力用!K$22&lt;150, 入力用!K$23=""), AND(入力用!K$27=2, 入力用!K$22="", OR(入力用!K$23&gt;=40, 入力用!K$23="")), AND(入力用!K$27="", 入力用!K$22&lt;150, OR(入力用!K$23&gt;=40, 入力用!K$23="")), AND(入力用!K$27="", 入力用!K$22="", OR(入力用!K$23&gt;=40, 入力用!K$23=""))), 0, 1)</f>
        <v>0</v>
      </c>
      <c r="K5" s="165" t="str">
        <f>IF(J5=0,"",IF(OR(入力用!K$27=1,入力用!K$22&gt;=150,入力用!K$23&lt;40),1,0))</f>
        <v/>
      </c>
      <c r="L5" s="165">
        <f>IF(入力用!K$28=1, 1, 0)</f>
        <v>0</v>
      </c>
      <c r="M5" s="165">
        <f>IF(入力用!K$28=2, 1, 0)</f>
        <v>0</v>
      </c>
      <c r="N5" s="165">
        <f>IF(入力用!K$29=1, 1, 0)</f>
        <v>0</v>
      </c>
      <c r="O5" s="165">
        <f>IF(入力用!K$29=2, 1, 0)</f>
        <v>0</v>
      </c>
      <c r="P5" s="165">
        <f>IF(入力用!K$30=1, 1, 0)</f>
        <v>0</v>
      </c>
      <c r="Q5" s="165">
        <f>IF(入力用!K$30=2, 1, 0)</f>
        <v>0</v>
      </c>
      <c r="R5" s="165">
        <f>IF(入力用!K$31=1, 1, 0)</f>
        <v>0</v>
      </c>
      <c r="S5" s="165">
        <f>IF(入力用!K$31=2, 1, 0)</f>
        <v>0</v>
      </c>
      <c r="T5" s="165">
        <f>IF(入力用!K$32=1, 1, 0)</f>
        <v>0</v>
      </c>
      <c r="U5" s="165">
        <f>IF(入力用!K$32=2, 1, 0)</f>
        <v>0</v>
      </c>
      <c r="V5" s="165">
        <f>IF(入力用!K$33=1, 1, 0)</f>
        <v>0</v>
      </c>
      <c r="W5" s="165">
        <f>IF(入力用!K$33=2,1,0)</f>
        <v>0</v>
      </c>
      <c r="X5" s="165">
        <f>IF(入力用!K$33=3,1,0)</f>
        <v>0</v>
      </c>
      <c r="Y5" s="165">
        <f>IF(入力用!K$34=1, 1, 0)</f>
        <v>0</v>
      </c>
      <c r="Z5" s="165">
        <f>IF(入力用!K$34=2, 1, 0)</f>
        <v>0</v>
      </c>
      <c r="AA5" s="165">
        <f>IF(入力用!K$34=3, 1, 0)</f>
        <v>0</v>
      </c>
      <c r="AB5" s="165">
        <f>IF(入力用!K$35=1, 1, 0)</f>
        <v>0</v>
      </c>
      <c r="AC5" s="165">
        <f>IF(入力用!K$35=2, 1, 0)</f>
        <v>0</v>
      </c>
      <c r="AD5" s="165">
        <f>IF(入力用!K$36=1, 1, 0)</f>
        <v>0</v>
      </c>
      <c r="AE5" s="165">
        <f>IF(入力用!K$36=2, 1, 0)</f>
        <v>0</v>
      </c>
      <c r="AF5" s="165">
        <f>IF(入力用!K$36=3, 1, 0)</f>
        <v>0</v>
      </c>
      <c r="AG5" s="165">
        <f>IF(入力用!K$37=1, 1, 0)</f>
        <v>0</v>
      </c>
      <c r="AH5" s="165">
        <f>IF(入力用!K$37=2, 1, 0)</f>
        <v>0</v>
      </c>
      <c r="AI5" s="165">
        <f>IF(入力用!K$38=1, 1, 0)</f>
        <v>0</v>
      </c>
      <c r="AJ5" s="165">
        <f>IF(入力用!K$38=2, 1, 0)</f>
        <v>0</v>
      </c>
      <c r="AK5" s="165">
        <f>IF(入力用!K$38=3, 1, 0)</f>
        <v>0</v>
      </c>
      <c r="AL5" s="165">
        <f>IF(入力用!K$39=1, 1, 0)</f>
        <v>0</v>
      </c>
      <c r="AM5" s="165">
        <f>IF(入力用!K$39=2, 1, 0)</f>
        <v>0</v>
      </c>
      <c r="AN5" s="165">
        <f>IF(入力用!K$39=3, 1, 0)</f>
        <v>0</v>
      </c>
      <c r="AO5" s="165">
        <f>IF(入力用!K$39=4, 1, 0)</f>
        <v>0</v>
      </c>
      <c r="AP5" s="165">
        <f>IF(入力用!K$40=1, 1, 0)</f>
        <v>0</v>
      </c>
      <c r="AQ5" s="165">
        <f>IF(入力用!K$40=2, 1, 0)</f>
        <v>0</v>
      </c>
    </row>
    <row r="6" spans="1:43">
      <c r="A6" s="165">
        <v>2020</v>
      </c>
      <c r="B6" s="165">
        <v>4</v>
      </c>
      <c r="C6" s="165" t="str">
        <f>IF(入力用!$N$16=1, 1, IF(入力用!$N$16=2, 2, ""))</f>
        <v/>
      </c>
      <c r="D6" s="165">
        <f>IF(入力用!N17="", 0,1)</f>
        <v>0</v>
      </c>
      <c r="E6" s="165" t="str">
        <f>IF(OR(C6="",D6=0),"", IF(OR(AND(C6=1,入力用!N$17&gt;=85),AND(C6=2,入力用!N$17&gt;=90)),1,0))</f>
        <v/>
      </c>
      <c r="F6" s="165">
        <f>IF(OR(AND(OR(入力用!N$25="",入力用!N$25=2), OR(入力用!N$18="", 入力用!N$19="")), AND(入力用!N$25="",入力用!N$18&lt;130,入力用!N$19&lt;85)), 0, 1)</f>
        <v>0</v>
      </c>
      <c r="G6" s="165" t="str">
        <f>IF(F6=0, "", IF(OR(入力用!N$25=1,入力用!N$18&gt;=130,入力用!N$19&gt;=85),1,0))</f>
        <v/>
      </c>
      <c r="H6" s="165">
        <f>IF(OR(AND(入力用!N$26=2, 入力用!N$20="", 入力用!N$21=""), AND(入力用!N$26="", 入力用!N$20&lt;110), AND(入力用!N$26="", 入力用!N$20="", 入力用!N$21&lt;6), AND(入力用!N$26="", 入力用!N$20="", 入力用!N$21="")), 0, 1)</f>
        <v>0</v>
      </c>
      <c r="I6" s="165" t="str">
        <f>IF(H6=0,"",IF(OR(入力用!N$26=1, 入力用!N$20&gt;=110, 入力用!N$21&gt;=6),1,0))</f>
        <v/>
      </c>
      <c r="J6" s="165">
        <f>IF(OR(AND(入力用!N$27=2,入力用!N$22&lt;150, 入力用!N$23=""), AND(入力用!N$27=2, 入力用!N$22="", OR(入力用!N$23&gt;=40, 入力用!N$23="")), AND(入力用!N$27="", 入力用!N$22&lt;150, OR(入力用!N$23&gt;=40, 入力用!N$23="")), AND(入力用!N$27="", 入力用!N$22="", OR(入力用!N$23&gt;=40, 入力用!N$23=""))), 0, 1)</f>
        <v>0</v>
      </c>
      <c r="K6" s="165" t="str">
        <f>IF(J6=0,"",IF(OR(入力用!N$27=1,入力用!N$22&gt;=150,入力用!N$23&lt;40),1,0))</f>
        <v/>
      </c>
      <c r="L6" s="165">
        <f>IF(入力用!N$28=1, 1, 0)</f>
        <v>0</v>
      </c>
      <c r="M6" s="165">
        <f>IF(入力用!N$28=2, 1, 0)</f>
        <v>0</v>
      </c>
      <c r="N6" s="165">
        <f>IF(入力用!N$29=1, 1, 0)</f>
        <v>0</v>
      </c>
      <c r="O6" s="165">
        <f>IF(入力用!N$29=2, 1, 0)</f>
        <v>0</v>
      </c>
      <c r="P6" s="165">
        <f>IF(入力用!N$30=1, 1, 0)</f>
        <v>0</v>
      </c>
      <c r="Q6" s="165">
        <f>IF(入力用!N$30=2, 1, 0)</f>
        <v>0</v>
      </c>
      <c r="R6" s="165">
        <f>IF(入力用!N$31=1, 1, 0)</f>
        <v>0</v>
      </c>
      <c r="S6" s="165">
        <f>IF(入力用!N$31=2, 1, 0)</f>
        <v>0</v>
      </c>
      <c r="T6" s="165">
        <f>IF(入力用!N$32=1, 1, 0)</f>
        <v>0</v>
      </c>
      <c r="U6" s="165">
        <f>IF(入力用!N$32=2, 1, 0)</f>
        <v>0</v>
      </c>
      <c r="V6" s="165">
        <f>IF(入力用!N$33=1, 1, 0)</f>
        <v>0</v>
      </c>
      <c r="W6" s="165">
        <f>IF(入力用!N$33=2,1,0)</f>
        <v>0</v>
      </c>
      <c r="X6" s="165">
        <f>IF(入力用!N$33=3,1,0)</f>
        <v>0</v>
      </c>
      <c r="Y6" s="165">
        <f>IF(入力用!N$34=1, 1, 0)</f>
        <v>0</v>
      </c>
      <c r="Z6" s="165">
        <f>IF(入力用!N$34=2, 1, 0)</f>
        <v>0</v>
      </c>
      <c r="AA6" s="165">
        <f>IF(入力用!N$34=3, 1, 0)</f>
        <v>0</v>
      </c>
      <c r="AB6" s="165">
        <f>IF(入力用!N$35=1, 1, 0)</f>
        <v>0</v>
      </c>
      <c r="AC6" s="165">
        <f>IF(入力用!N$35=2, 1, 0)</f>
        <v>0</v>
      </c>
      <c r="AD6" s="165">
        <f>IF(入力用!N$36=1, 1, 0)</f>
        <v>0</v>
      </c>
      <c r="AE6" s="165">
        <f>IF(入力用!N$36=2, 1, 0)</f>
        <v>0</v>
      </c>
      <c r="AF6" s="165">
        <f>IF(入力用!N$36=3, 1, 0)</f>
        <v>0</v>
      </c>
      <c r="AG6" s="165">
        <f>IF(入力用!N$37=1, 1, 0)</f>
        <v>0</v>
      </c>
      <c r="AH6" s="165">
        <f>IF(入力用!N$37=2, 1, 0)</f>
        <v>0</v>
      </c>
      <c r="AI6" s="165">
        <f>IF(入力用!N$38=1, 1, 0)</f>
        <v>0</v>
      </c>
      <c r="AJ6" s="165">
        <f>IF(入力用!N$38=2, 1, 0)</f>
        <v>0</v>
      </c>
      <c r="AK6" s="165">
        <f>IF(入力用!N$38=3, 1, 0)</f>
        <v>0</v>
      </c>
      <c r="AL6" s="165">
        <f>IF(入力用!N$39=1, 1, 0)</f>
        <v>0</v>
      </c>
      <c r="AM6" s="165">
        <f>IF(入力用!N$39=2, 1, 0)</f>
        <v>0</v>
      </c>
      <c r="AN6" s="165">
        <f>IF(入力用!N$39=3, 1, 0)</f>
        <v>0</v>
      </c>
      <c r="AO6" s="165">
        <f>IF(入力用!N$39=4, 1, 0)</f>
        <v>0</v>
      </c>
      <c r="AP6" s="165">
        <f>IF(入力用!N$40=1, 1, 0)</f>
        <v>0</v>
      </c>
      <c r="AQ6" s="165">
        <f>IF(入力用!N$40=2, 1, 0)</f>
        <v>0</v>
      </c>
    </row>
    <row r="7" spans="1:43">
      <c r="A7" s="165">
        <v>2020</v>
      </c>
      <c r="B7" s="165">
        <v>5</v>
      </c>
      <c r="C7" s="165" t="str">
        <f>IF(入力用!$Q$16=1, 1, IF(入力用!$Q$16=2, 2, ""))</f>
        <v/>
      </c>
      <c r="D7" s="165">
        <f>IF(入力用!Q17="", 0,1)</f>
        <v>0</v>
      </c>
      <c r="E7" s="165" t="str">
        <f>IF(OR(C7="",D7=0),"", IF(OR(AND(C7=1,入力用!Q$17&gt;=85),AND(C7=2,入力用!Q$17&gt;=90)),1,0))</f>
        <v/>
      </c>
      <c r="F7" s="165">
        <f>IF(OR(AND(OR(入力用!Q$25="",入力用!Q$25=2), OR(入力用!Q$18="", 入力用!Q$19="")), AND(入力用!Q$25="",入力用!Q$18&lt;130,入力用!Q$19&lt;85)), 0, 1)</f>
        <v>0</v>
      </c>
      <c r="G7" s="165" t="str">
        <f>IF(F7=0, "", IF(OR(入力用!Q$25=1,入力用!Q$18&gt;=130,入力用!Q$19&gt;=85),1,0))</f>
        <v/>
      </c>
      <c r="H7" s="165">
        <f>IF(OR(AND(入力用!Q$26=2, 入力用!Q$20="", 入力用!Q$21=""), AND(入力用!Q$26="", 入力用!Q$20&lt;110), AND(入力用!Q$26="", 入力用!Q$20="", 入力用!Q$21&lt;6), AND(入力用!Q$26="", 入力用!Q$20="", 入力用!Q$21="")), 0, 1)</f>
        <v>0</v>
      </c>
      <c r="I7" s="165" t="str">
        <f>IF(H7=0,"",IF(OR(入力用!Q$26=1, 入力用!Q$20&gt;=110, 入力用!Q$21&gt;=6),1,0))</f>
        <v/>
      </c>
      <c r="J7" s="165">
        <f>IF(OR(AND(入力用!Q$27=2,入力用!Q$22&lt;150, 入力用!Q$23=""), AND(入力用!Q$27=2, 入力用!Q$22="", OR(入力用!Q$23&gt;=40, 入力用!Q$23="")), AND(入力用!Q$27="", 入力用!Q$22&lt;150, OR(入力用!Q$23&gt;=40, 入力用!Q$23="")), AND(入力用!Q$27="", 入力用!Q$22="", OR(入力用!Q$23&gt;=40, 入力用!Q$23=""))), 0, 1)</f>
        <v>0</v>
      </c>
      <c r="K7" s="165" t="str">
        <f>IF(J7=0,"",IF(OR(入力用!Q$27=1,入力用!Q$22&gt;=150,入力用!Q$23&lt;40),1,0))</f>
        <v/>
      </c>
      <c r="L7" s="165">
        <f>IF(入力用!Q$28=1, 1, 0)</f>
        <v>0</v>
      </c>
      <c r="M7" s="165">
        <f>IF(入力用!Q$28=2, 1, 0)</f>
        <v>0</v>
      </c>
      <c r="N7" s="165">
        <f>IF(入力用!Q$29=1, 1, 0)</f>
        <v>0</v>
      </c>
      <c r="O7" s="165">
        <f>IF(入力用!Q$29=2, 1, 0)</f>
        <v>0</v>
      </c>
      <c r="P7" s="165">
        <f>IF(入力用!Q$30=1, 1, 0)</f>
        <v>0</v>
      </c>
      <c r="Q7" s="165">
        <f>IF(入力用!Q$30=2, 1, 0)</f>
        <v>0</v>
      </c>
      <c r="R7" s="165">
        <f>IF(入力用!Q$31=1, 1, 0)</f>
        <v>0</v>
      </c>
      <c r="S7" s="165">
        <f>IF(入力用!Q$31=2, 1, 0)</f>
        <v>0</v>
      </c>
      <c r="T7" s="165">
        <f>IF(入力用!Q$32=1, 1, 0)</f>
        <v>0</v>
      </c>
      <c r="U7" s="165">
        <f>IF(入力用!Q$32=2, 1, 0)</f>
        <v>0</v>
      </c>
      <c r="V7" s="165">
        <f>IF(入力用!Q$33=1, 1, 0)</f>
        <v>0</v>
      </c>
      <c r="W7" s="165">
        <f>IF(入力用!Q$33=2,1,0)</f>
        <v>0</v>
      </c>
      <c r="X7" s="165">
        <f>IF(入力用!Q$33=3,1,0)</f>
        <v>0</v>
      </c>
      <c r="Y7" s="165">
        <f>IF(入力用!Q$34=1, 1, 0)</f>
        <v>0</v>
      </c>
      <c r="Z7" s="165">
        <f>IF(入力用!Q$34=2, 1, 0)</f>
        <v>0</v>
      </c>
      <c r="AA7" s="165">
        <f>IF(入力用!Q$34=3, 1, 0)</f>
        <v>0</v>
      </c>
      <c r="AB7" s="165">
        <f>IF(入力用!Q$35=1, 1, 0)</f>
        <v>0</v>
      </c>
      <c r="AC7" s="165">
        <f>IF(入力用!Q$35=2, 1, 0)</f>
        <v>0</v>
      </c>
      <c r="AD7" s="165">
        <f>IF(入力用!Q$36=1, 1, 0)</f>
        <v>0</v>
      </c>
      <c r="AE7" s="165">
        <f>IF(入力用!Q$36=2, 1, 0)</f>
        <v>0</v>
      </c>
      <c r="AF7" s="165">
        <f>IF(入力用!Q$36=3, 1, 0)</f>
        <v>0</v>
      </c>
      <c r="AG7" s="165">
        <f>IF(入力用!Q$37=1, 1, 0)</f>
        <v>0</v>
      </c>
      <c r="AH7" s="165">
        <f>IF(入力用!Q$37=2, 1, 0)</f>
        <v>0</v>
      </c>
      <c r="AI7" s="165">
        <f>IF(入力用!Q$38=1, 1, 0)</f>
        <v>0</v>
      </c>
      <c r="AJ7" s="165">
        <f>IF(入力用!Q$38=2, 1, 0)</f>
        <v>0</v>
      </c>
      <c r="AK7" s="165">
        <f>IF(入力用!Q$38=3, 1, 0)</f>
        <v>0</v>
      </c>
      <c r="AL7" s="165">
        <f>IF(入力用!Q$39=1, 1, 0)</f>
        <v>0</v>
      </c>
      <c r="AM7" s="165">
        <f>IF(入力用!Q$39=2, 1, 0)</f>
        <v>0</v>
      </c>
      <c r="AN7" s="165">
        <f>IF(入力用!Q$39=3, 1, 0)</f>
        <v>0</v>
      </c>
      <c r="AO7" s="165">
        <f>IF(入力用!Q$39=4, 1, 0)</f>
        <v>0</v>
      </c>
      <c r="AP7" s="165">
        <f>IF(入力用!Q$40=1, 1, 0)</f>
        <v>0</v>
      </c>
      <c r="AQ7" s="165">
        <f>IF(入力用!Q$40=2, 1, 0)</f>
        <v>0</v>
      </c>
    </row>
    <row r="8" spans="1:43">
      <c r="A8" s="165">
        <v>2020</v>
      </c>
      <c r="B8" s="165">
        <v>6</v>
      </c>
      <c r="C8" s="165" t="str">
        <f>IF(入力用!$T$16=1, 1, IF(入力用!$T$16=2, 2, ""))</f>
        <v/>
      </c>
      <c r="D8" s="165">
        <f>IF(入力用!T17="", 0,1)</f>
        <v>0</v>
      </c>
      <c r="E8" s="165" t="str">
        <f>IF(OR(C8="",D8=0),"", IF(OR(AND(C8=1,入力用!T$17&gt;=85),AND(C8=2,入力用!T$17&gt;=90)),1,0))</f>
        <v/>
      </c>
      <c r="F8" s="165">
        <f>IF(OR(AND(OR(入力用!T$25="",入力用!T$25=2), OR(入力用!T$18="", 入力用!T$19="")), AND(入力用!T$25="",入力用!T$18&lt;130,入力用!T$19&lt;85)), 0, 1)</f>
        <v>0</v>
      </c>
      <c r="G8" s="165" t="str">
        <f>IF(F8=0, "", IF(OR(入力用!T$25=1,入力用!T$18&gt;=130,入力用!T$19&gt;=85),1,0))</f>
        <v/>
      </c>
      <c r="H8" s="165">
        <f>IF(OR(AND(入力用!T$26=2, 入力用!T$20="", 入力用!T$21=""), AND(入力用!T$26="", 入力用!T$20&lt;110), AND(入力用!T$26="", 入力用!T$20="", 入力用!T$21&lt;6), AND(入力用!T$26="", 入力用!T$20="", 入力用!T$21="")), 0, 1)</f>
        <v>0</v>
      </c>
      <c r="I8" s="165" t="str">
        <f>IF(H8=0,"",IF(OR(入力用!T$26=1, 入力用!T$20&gt;=110, 入力用!T$21&gt;=6),1,0))</f>
        <v/>
      </c>
      <c r="J8" s="165">
        <f>IF(OR(AND(入力用!T$27=2,入力用!T$22&lt;150, 入力用!T$23=""), AND(入力用!T$27=2, 入力用!T$22="", OR(入力用!T$23&gt;=40, 入力用!T$23="")), AND(入力用!T$27="", 入力用!T$22&lt;150, OR(入力用!T$23&gt;=40, 入力用!T$23="")), AND(入力用!T$27="", 入力用!T$22="", OR(入力用!T$23&gt;=40, 入力用!T$23=""))), 0, 1)</f>
        <v>0</v>
      </c>
      <c r="K8" s="165" t="str">
        <f>IF(J8=0,"",IF(OR(入力用!T$27=1,入力用!T$22&gt;=150,入力用!T$23&lt;40),1,0))</f>
        <v/>
      </c>
      <c r="L8" s="165">
        <f>IF(入力用!T$28=1, 1, 0)</f>
        <v>0</v>
      </c>
      <c r="M8" s="165">
        <f>IF(入力用!T$28=2, 1, 0)</f>
        <v>0</v>
      </c>
      <c r="N8" s="165">
        <f>IF(入力用!T$29=1, 1, 0)</f>
        <v>0</v>
      </c>
      <c r="O8" s="165">
        <f>IF(入力用!T$29=2, 1, 0)</f>
        <v>0</v>
      </c>
      <c r="P8" s="165">
        <f>IF(入力用!T$30=1, 1, 0)</f>
        <v>0</v>
      </c>
      <c r="Q8" s="165">
        <f>IF(入力用!T$30=2, 1, 0)</f>
        <v>0</v>
      </c>
      <c r="R8" s="165">
        <f>IF(入力用!T$31=1, 1, 0)</f>
        <v>0</v>
      </c>
      <c r="S8" s="165">
        <f>IF(入力用!T$31=2, 1, 0)</f>
        <v>0</v>
      </c>
      <c r="T8" s="165">
        <f>IF(入力用!T$32=1, 1, 0)</f>
        <v>0</v>
      </c>
      <c r="U8" s="165">
        <f>IF(入力用!T$32=2, 1, 0)</f>
        <v>0</v>
      </c>
      <c r="V8" s="165">
        <f>IF(入力用!T$33=1, 1, 0)</f>
        <v>0</v>
      </c>
      <c r="W8" s="165">
        <f>IF(入力用!T$33=2,1,0)</f>
        <v>0</v>
      </c>
      <c r="X8" s="165">
        <f>IF(入力用!T$33=3,1,0)</f>
        <v>0</v>
      </c>
      <c r="Y8" s="165">
        <f>IF(入力用!T$34=1, 1, 0)</f>
        <v>0</v>
      </c>
      <c r="Z8" s="165">
        <f>IF(入力用!T$34=2, 1, 0)</f>
        <v>0</v>
      </c>
      <c r="AA8" s="165">
        <f>IF(入力用!T$34=3, 1, 0)</f>
        <v>0</v>
      </c>
      <c r="AB8" s="165">
        <f>IF(入力用!T$35=1, 1, 0)</f>
        <v>0</v>
      </c>
      <c r="AC8" s="165">
        <f>IF(入力用!T$35=2, 1, 0)</f>
        <v>0</v>
      </c>
      <c r="AD8" s="165">
        <f>IF(入力用!T$36=1, 1, 0)</f>
        <v>0</v>
      </c>
      <c r="AE8" s="165">
        <f>IF(入力用!T$36=2, 1, 0)</f>
        <v>0</v>
      </c>
      <c r="AF8" s="165">
        <f>IF(入力用!T$36=3, 1, 0)</f>
        <v>0</v>
      </c>
      <c r="AG8" s="165">
        <f>IF(入力用!T$37=1, 1, 0)</f>
        <v>0</v>
      </c>
      <c r="AH8" s="165">
        <f>IF(入力用!T$37=2, 1, 0)</f>
        <v>0</v>
      </c>
      <c r="AI8" s="165">
        <f>IF(入力用!T$38=1, 1, 0)</f>
        <v>0</v>
      </c>
      <c r="AJ8" s="165">
        <f>IF(入力用!T$38=2, 1, 0)</f>
        <v>0</v>
      </c>
      <c r="AK8" s="165">
        <f>IF(入力用!T$38=3, 1, 0)</f>
        <v>0</v>
      </c>
      <c r="AL8" s="165">
        <f>IF(入力用!T$39=1, 1, 0)</f>
        <v>0</v>
      </c>
      <c r="AM8" s="165">
        <f>IF(入力用!T$39=2, 1, 0)</f>
        <v>0</v>
      </c>
      <c r="AN8" s="165">
        <f>IF(入力用!T$39=3, 1, 0)</f>
        <v>0</v>
      </c>
      <c r="AO8" s="165">
        <f>IF(入力用!T$39=4, 1, 0)</f>
        <v>0</v>
      </c>
      <c r="AP8" s="165">
        <f>IF(入力用!T$40=1, 1, 0)</f>
        <v>0</v>
      </c>
      <c r="AQ8" s="165">
        <f>IF(入力用!T$40=2, 1, 0)</f>
        <v>0</v>
      </c>
    </row>
    <row r="9" spans="1:43">
      <c r="A9" s="165">
        <v>2020</v>
      </c>
      <c r="B9" s="165">
        <v>7</v>
      </c>
      <c r="C9" s="165" t="str">
        <f>IF(入力用!$W$16=1, 1, IF(入力用!$W$16=2, 2, ""))</f>
        <v/>
      </c>
      <c r="D9" s="165">
        <f>IF(入力用!W17="", 0,1)</f>
        <v>0</v>
      </c>
      <c r="E9" s="165" t="str">
        <f>IF(OR(C9="",D9=0),"", IF(OR(AND(C9=1,入力用!W$17&gt;=85),AND(C9=2,入力用!W$17&gt;=90)),1,0))</f>
        <v/>
      </c>
      <c r="F9" s="165">
        <f>IF(OR(AND(OR(入力用!W$25="",入力用!W$25=2), OR(入力用!W$18="", 入力用!W$19="")), AND(入力用!W$25="",入力用!W$18&lt;130,入力用!W$19&lt;85)), 0, 1)</f>
        <v>0</v>
      </c>
      <c r="G9" s="165" t="str">
        <f>IF(F9=0, "", IF(OR(入力用!W$25=1,入力用!W$18&gt;=130,入力用!W$19&gt;=85),1,0))</f>
        <v/>
      </c>
      <c r="H9" s="165">
        <f>IF(OR(AND(入力用!W$26=2, 入力用!W$20="", 入力用!W$21=""), AND(入力用!W$26="", 入力用!W$20&lt;110), AND(入力用!W$26="", 入力用!W$20="", 入力用!W$21&lt;6), AND(入力用!W$26="", 入力用!W$20="", 入力用!W$21="")), 0, 1)</f>
        <v>0</v>
      </c>
      <c r="I9" s="165" t="str">
        <f>IF(H9=0,"",IF(OR(入力用!W$26=1, 入力用!W$20&gt;=110, 入力用!W$21&gt;=6),1,0))</f>
        <v/>
      </c>
      <c r="J9" s="165">
        <f>IF(OR(AND(入力用!W$27=2,入力用!W$22&lt;150, 入力用!W$23=""), AND(入力用!W$27=2, 入力用!W$22="", OR(入力用!W$23&gt;=40, 入力用!W$23="")), AND(入力用!W$27="", 入力用!W$22&lt;150, OR(入力用!W$23&gt;=40, 入力用!W$23="")), AND(入力用!W$27="", 入力用!W$22="", OR(入力用!W$23&gt;=40, 入力用!W$23=""))), 0, 1)</f>
        <v>0</v>
      </c>
      <c r="K9" s="165" t="str">
        <f>IF(J9=0,"",IF(OR(入力用!W$27=1,入力用!W$22&gt;=150,入力用!W$23&lt;40),1,0))</f>
        <v/>
      </c>
      <c r="L9" s="165">
        <f>IF(入力用!W$28=1, 1, 0)</f>
        <v>0</v>
      </c>
      <c r="M9" s="165">
        <f>IF(入力用!W$28=2, 1, 0)</f>
        <v>0</v>
      </c>
      <c r="N9" s="165">
        <f>IF(入力用!W$29=1, 1, 0)</f>
        <v>0</v>
      </c>
      <c r="O9" s="165">
        <f>IF(入力用!W$29=2, 1, 0)</f>
        <v>0</v>
      </c>
      <c r="P9" s="165">
        <f>IF(入力用!W$30=1, 1, 0)</f>
        <v>0</v>
      </c>
      <c r="Q9" s="165">
        <f>IF(入力用!W$30=2, 1, 0)</f>
        <v>0</v>
      </c>
      <c r="R9" s="165">
        <f>IF(入力用!W$31=1, 1, 0)</f>
        <v>0</v>
      </c>
      <c r="S9" s="165">
        <f>IF(入力用!W$31=2, 1, 0)</f>
        <v>0</v>
      </c>
      <c r="T9" s="165">
        <f>IF(入力用!W$32=1, 1, 0)</f>
        <v>0</v>
      </c>
      <c r="U9" s="165">
        <f>IF(入力用!W$32=2, 1, 0)</f>
        <v>0</v>
      </c>
      <c r="V9" s="165">
        <f>IF(入力用!W$33=1, 1, 0)</f>
        <v>0</v>
      </c>
      <c r="W9" s="165">
        <f>IF(入力用!W$33=2,1,0)</f>
        <v>0</v>
      </c>
      <c r="X9" s="165">
        <f>IF(入力用!W$33=3,1,0)</f>
        <v>0</v>
      </c>
      <c r="Y9" s="165">
        <f>IF(入力用!W$34=1, 1, 0)</f>
        <v>0</v>
      </c>
      <c r="Z9" s="165">
        <f>IF(入力用!W$34=2, 1, 0)</f>
        <v>0</v>
      </c>
      <c r="AA9" s="165">
        <f>IF(入力用!W$34=3, 1, 0)</f>
        <v>0</v>
      </c>
      <c r="AB9" s="165">
        <f>IF(入力用!W$35=1, 1, 0)</f>
        <v>0</v>
      </c>
      <c r="AC9" s="165">
        <f>IF(入力用!W$35=2, 1, 0)</f>
        <v>0</v>
      </c>
      <c r="AD9" s="165">
        <f>IF(入力用!W$36=1, 1, 0)</f>
        <v>0</v>
      </c>
      <c r="AE9" s="165">
        <f>IF(入力用!W$36=2, 1, 0)</f>
        <v>0</v>
      </c>
      <c r="AF9" s="165">
        <f>IF(入力用!W$36=3, 1, 0)</f>
        <v>0</v>
      </c>
      <c r="AG9" s="165">
        <f>IF(入力用!W$37=1, 1, 0)</f>
        <v>0</v>
      </c>
      <c r="AH9" s="165">
        <f>IF(入力用!W$37=2, 1, 0)</f>
        <v>0</v>
      </c>
      <c r="AI9" s="165">
        <f>IF(入力用!W$38=1, 1, 0)</f>
        <v>0</v>
      </c>
      <c r="AJ9" s="165">
        <f>IF(入力用!W$38=2, 1, 0)</f>
        <v>0</v>
      </c>
      <c r="AK9" s="165">
        <f>IF(入力用!W$38=3, 1, 0)</f>
        <v>0</v>
      </c>
      <c r="AL9" s="165">
        <f>IF(入力用!W$39=1, 1, 0)</f>
        <v>0</v>
      </c>
      <c r="AM9" s="165">
        <f>IF(入力用!W$39=2, 1, 0)</f>
        <v>0</v>
      </c>
      <c r="AN9" s="165">
        <f>IF(入力用!W$39=3, 1, 0)</f>
        <v>0</v>
      </c>
      <c r="AO9" s="165">
        <f>IF(入力用!W$39=4, 1, 0)</f>
        <v>0</v>
      </c>
      <c r="AP9" s="165">
        <f>IF(入力用!W$40=1, 1, 0)</f>
        <v>0</v>
      </c>
      <c r="AQ9" s="165">
        <f>IF(入力用!W$40=2, 1, 0)</f>
        <v>0</v>
      </c>
    </row>
    <row r="10" spans="1:43">
      <c r="A10" s="165">
        <v>2020</v>
      </c>
      <c r="B10" s="165">
        <v>8</v>
      </c>
      <c r="C10" s="165" t="str">
        <f>IF(入力用!$Z$16=1, 1, IF(入力用!$Z$16=2, 2, ""))</f>
        <v/>
      </c>
      <c r="D10" s="165">
        <f>IF(入力用!Z17="", 0,1)</f>
        <v>0</v>
      </c>
      <c r="E10" s="165" t="str">
        <f>IF(OR(C10="",D10=0),"", IF(OR(AND(C10=1,入力用!Z$17&gt;=85),AND(C10=2,入力用!Z$17&gt;=90)),1,0))</f>
        <v/>
      </c>
      <c r="F10" s="165">
        <f>IF(OR(AND(OR(入力用!Z$25="",入力用!Z$25=2), OR(入力用!Z$18="", 入力用!Z$19="")), AND(入力用!Z$25="",入力用!Z$18&lt;130,入力用!Z$19&lt;85)), 0, 1)</f>
        <v>0</v>
      </c>
      <c r="G10" s="165" t="str">
        <f>IF(F10=0, "", IF(OR(入力用!Z$25=1,入力用!Z$18&gt;=130,入力用!Z$19&gt;=85),1,0))</f>
        <v/>
      </c>
      <c r="H10" s="165">
        <f>IF(OR(AND(入力用!Z$26=2, 入力用!Z$20="", 入力用!Z$21=""), AND(入力用!Z$26="", 入力用!Z$20&lt;110), AND(入力用!Z$26="", 入力用!Z$20="", 入力用!Z$21&lt;6), AND(入力用!Z$26="", 入力用!Z$20="", 入力用!Z$21="")), 0, 1)</f>
        <v>0</v>
      </c>
      <c r="I10" s="165" t="str">
        <f>IF(H10=0,"",IF(OR(入力用!Z$26=1, 入力用!Z$20&gt;=110, 入力用!Z$21&gt;=6),1,0))</f>
        <v/>
      </c>
      <c r="J10" s="165">
        <f>IF(OR(AND(入力用!Z$27=2,入力用!Z$22&lt;150, 入力用!Z$23=""), AND(入力用!Z$27=2, 入力用!Z$22="", OR(入力用!Z$23&gt;=40, 入力用!Z$23="")), AND(入力用!Z$27="", 入力用!Z$22&lt;150, OR(入力用!Z$23&gt;=40, 入力用!Z$23="")), AND(入力用!Z$27="", 入力用!Z$22="", OR(入力用!Z$23&gt;=40, 入力用!Z$23=""))), 0, 1)</f>
        <v>0</v>
      </c>
      <c r="K10" s="165" t="str">
        <f>IF(J10=0,"",IF(OR(入力用!Z$27=1,入力用!Z$22&gt;=150,入力用!Z$23&lt;40),1,0))</f>
        <v/>
      </c>
      <c r="L10" s="165">
        <f>IF(入力用!Z$28=1, 1, 0)</f>
        <v>0</v>
      </c>
      <c r="M10" s="165">
        <f>IF(入力用!Z$28=2, 1, 0)</f>
        <v>0</v>
      </c>
      <c r="N10" s="165">
        <f>IF(入力用!Z$29=1, 1, 0)</f>
        <v>0</v>
      </c>
      <c r="O10" s="165">
        <f>IF(入力用!Z$29=2, 1, 0)</f>
        <v>0</v>
      </c>
      <c r="P10" s="165">
        <f>IF(入力用!Z$30=1, 1, 0)</f>
        <v>0</v>
      </c>
      <c r="Q10" s="165">
        <f>IF(入力用!Z$30=2, 1, 0)</f>
        <v>0</v>
      </c>
      <c r="R10" s="165">
        <f>IF(入力用!Z$31=1, 1, 0)</f>
        <v>0</v>
      </c>
      <c r="S10" s="165">
        <f>IF(入力用!Z$31=2, 1, 0)</f>
        <v>0</v>
      </c>
      <c r="T10" s="165">
        <f>IF(入力用!Z$32=1, 1, 0)</f>
        <v>0</v>
      </c>
      <c r="U10" s="165">
        <f>IF(入力用!Z$32=2, 1, 0)</f>
        <v>0</v>
      </c>
      <c r="V10" s="165">
        <f>IF(入力用!Z$33=1, 1, 0)</f>
        <v>0</v>
      </c>
      <c r="W10" s="165">
        <f>IF(入力用!Z$33=2,1,0)</f>
        <v>0</v>
      </c>
      <c r="X10" s="165">
        <f>IF(入力用!Z$33=3,1,0)</f>
        <v>0</v>
      </c>
      <c r="Y10" s="165">
        <f>IF(入力用!Z$34=1, 1, 0)</f>
        <v>0</v>
      </c>
      <c r="Z10" s="165">
        <f>IF(入力用!Z$34=2, 1, 0)</f>
        <v>0</v>
      </c>
      <c r="AA10" s="165">
        <f>IF(入力用!Z$34=3, 1, 0)</f>
        <v>0</v>
      </c>
      <c r="AB10" s="165">
        <f>IF(入力用!Z$35=1, 1, 0)</f>
        <v>0</v>
      </c>
      <c r="AC10" s="165">
        <f>IF(入力用!Z$35=2, 1, 0)</f>
        <v>0</v>
      </c>
      <c r="AD10" s="165">
        <f>IF(入力用!Z$36=1, 1, 0)</f>
        <v>0</v>
      </c>
      <c r="AE10" s="165">
        <f>IF(入力用!Z$36=2, 1, 0)</f>
        <v>0</v>
      </c>
      <c r="AF10" s="165">
        <f>IF(入力用!Z$36=3, 1, 0)</f>
        <v>0</v>
      </c>
      <c r="AG10" s="165">
        <f>IF(入力用!Z$37=1, 1, 0)</f>
        <v>0</v>
      </c>
      <c r="AH10" s="165">
        <f>IF(入力用!Z$37=2, 1, 0)</f>
        <v>0</v>
      </c>
      <c r="AI10" s="165">
        <f>IF(入力用!Z$38=1, 1, 0)</f>
        <v>0</v>
      </c>
      <c r="AJ10" s="165">
        <f>IF(入力用!Z$38=2, 1, 0)</f>
        <v>0</v>
      </c>
      <c r="AK10" s="165">
        <f>IF(入力用!Z$38=3, 1, 0)</f>
        <v>0</v>
      </c>
      <c r="AL10" s="165">
        <f>IF(入力用!Z$39=1, 1, 0)</f>
        <v>0</v>
      </c>
      <c r="AM10" s="165">
        <f>IF(入力用!Z$39=2, 1, 0)</f>
        <v>0</v>
      </c>
      <c r="AN10" s="165">
        <f>IF(入力用!Z$39=3, 1, 0)</f>
        <v>0</v>
      </c>
      <c r="AO10" s="165">
        <f>IF(入力用!Z$39=4, 1, 0)</f>
        <v>0</v>
      </c>
      <c r="AP10" s="165">
        <f>IF(入力用!Z$40=1, 1, 0)</f>
        <v>0</v>
      </c>
      <c r="AQ10" s="165">
        <f>IF(入力用!Z$40=2, 1, 0)</f>
        <v>0</v>
      </c>
    </row>
    <row r="11" spans="1:43">
      <c r="A11" s="165">
        <v>2020</v>
      </c>
      <c r="B11" s="165">
        <v>9</v>
      </c>
      <c r="C11" s="165" t="str">
        <f>IF(入力用!$AC$16=1, 1, IF(入力用!$AC$16=2, 2, ""))</f>
        <v/>
      </c>
      <c r="D11" s="165">
        <f>IF(入力用!AC17="", 0,1)</f>
        <v>0</v>
      </c>
      <c r="E11" s="165" t="str">
        <f>IF(OR(C11="",D11=0),"", IF(OR(AND(C11=1,入力用!AC$17&gt;=85),AND(C11=2,入力用!AC$17&gt;=90)),1,0))</f>
        <v/>
      </c>
      <c r="F11" s="165">
        <f>IF(OR(AND(OR(入力用!AC$25="",入力用!AC$25=2), OR(入力用!AC$18="", 入力用!AC$19="")), AND(入力用!AC$25="",入力用!AC$18&lt;130,入力用!AC$19&lt;85)), 0, 1)</f>
        <v>0</v>
      </c>
      <c r="G11" s="165" t="str">
        <f>IF(F11=0, "", IF(OR(入力用!AC$25=1,入力用!AC$18&gt;=130,入力用!AC$19&gt;=85),1,0))</f>
        <v/>
      </c>
      <c r="H11" s="165">
        <f>IF(OR(AND(入力用!AC$26=2, 入力用!AC$20="", 入力用!AC$21=""), AND(入力用!AC$26="", 入力用!AC$20&lt;110), AND(入力用!AC$26="", 入力用!AC$20="", 入力用!AC$21&lt;6), AND(入力用!AC$26="", 入力用!AC$20="", 入力用!AC$21="")), 0, 1)</f>
        <v>0</v>
      </c>
      <c r="I11" s="165" t="str">
        <f>IF(H11=0,"",IF(OR(入力用!AC$26=1, 入力用!AC$20&gt;=110, 入力用!AC$21&gt;=6),1,0))</f>
        <v/>
      </c>
      <c r="J11" s="165">
        <f>IF(OR(AND(入力用!AC$27=2,入力用!AC$22&lt;150, 入力用!AC$23=""), AND(入力用!AC$27=2, 入力用!AC$22="", OR(入力用!AC$23&gt;=40, 入力用!AC$23="")), AND(入力用!AC$27="", 入力用!AC$22&lt;150, OR(入力用!AC$23&gt;=40, 入力用!AC$23="")), AND(入力用!AC$27="", 入力用!AC$22="", OR(入力用!AC$23&gt;=40, 入力用!AC$23=""))), 0, 1)</f>
        <v>0</v>
      </c>
      <c r="K11" s="165" t="str">
        <f>IF(J11=0,"",IF(OR(入力用!AC$27=1,入力用!AC$22&gt;=150,入力用!AC$23&lt;40),1,0))</f>
        <v/>
      </c>
      <c r="L11" s="165">
        <f>IF(入力用!AC$28=1, 1, 0)</f>
        <v>0</v>
      </c>
      <c r="M11" s="165">
        <f>IF(入力用!AC$28=2, 1, 0)</f>
        <v>0</v>
      </c>
      <c r="N11" s="165">
        <f>IF(入力用!AC$29=1, 1, 0)</f>
        <v>0</v>
      </c>
      <c r="O11" s="165">
        <f>IF(入力用!AC$29=2, 1, 0)</f>
        <v>0</v>
      </c>
      <c r="P11" s="165">
        <f>IF(入力用!AC$30=1, 1, 0)</f>
        <v>0</v>
      </c>
      <c r="Q11" s="165">
        <f>IF(入力用!AC$30=2, 1, 0)</f>
        <v>0</v>
      </c>
      <c r="R11" s="165">
        <f>IF(入力用!AC$31=1, 1, 0)</f>
        <v>0</v>
      </c>
      <c r="S11" s="165">
        <f>IF(入力用!AC$31=2, 1, 0)</f>
        <v>0</v>
      </c>
      <c r="T11" s="165">
        <f>IF(入力用!AC$32=1, 1, 0)</f>
        <v>0</v>
      </c>
      <c r="U11" s="165">
        <f>IF(入力用!AC$32=2, 1, 0)</f>
        <v>0</v>
      </c>
      <c r="V11" s="165">
        <f>IF(入力用!AC$33=1, 1, 0)</f>
        <v>0</v>
      </c>
      <c r="W11" s="165">
        <f>IF(入力用!AC$33=2,1,0)</f>
        <v>0</v>
      </c>
      <c r="X11" s="165">
        <f>IF(入力用!AC$33=3,1,0)</f>
        <v>0</v>
      </c>
      <c r="Y11" s="165">
        <f>IF(入力用!AC$34=1, 1, 0)</f>
        <v>0</v>
      </c>
      <c r="Z11" s="165">
        <f>IF(入力用!AC$34=2, 1, 0)</f>
        <v>0</v>
      </c>
      <c r="AA11" s="165">
        <f>IF(入力用!AC$34=3, 1, 0)</f>
        <v>0</v>
      </c>
      <c r="AB11" s="165">
        <f>IF(入力用!AC$35=1, 1, 0)</f>
        <v>0</v>
      </c>
      <c r="AC11" s="165">
        <f>IF(入力用!AC$35=2, 1, 0)</f>
        <v>0</v>
      </c>
      <c r="AD11" s="165">
        <f>IF(入力用!AC$36=1, 1, 0)</f>
        <v>0</v>
      </c>
      <c r="AE11" s="165">
        <f>IF(入力用!AC$36=2, 1, 0)</f>
        <v>0</v>
      </c>
      <c r="AF11" s="165">
        <f>IF(入力用!AC$36=3, 1, 0)</f>
        <v>0</v>
      </c>
      <c r="AG11" s="165">
        <f>IF(入力用!AC$37=1, 1, 0)</f>
        <v>0</v>
      </c>
      <c r="AH11" s="165">
        <f>IF(入力用!AC$37=2, 1, 0)</f>
        <v>0</v>
      </c>
      <c r="AI11" s="165">
        <f>IF(入力用!AC$38=1, 1, 0)</f>
        <v>0</v>
      </c>
      <c r="AJ11" s="165">
        <f>IF(入力用!AC$38=2, 1, 0)</f>
        <v>0</v>
      </c>
      <c r="AK11" s="165">
        <f>IF(入力用!AC$38=3, 1, 0)</f>
        <v>0</v>
      </c>
      <c r="AL11" s="165">
        <f>IF(入力用!AC$39=1, 1, 0)</f>
        <v>0</v>
      </c>
      <c r="AM11" s="165">
        <f>IF(入力用!AC$39=2, 1, 0)</f>
        <v>0</v>
      </c>
      <c r="AN11" s="165">
        <f>IF(入力用!AC$39=3, 1, 0)</f>
        <v>0</v>
      </c>
      <c r="AO11" s="165">
        <f>IF(入力用!AC$39=4, 1, 0)</f>
        <v>0</v>
      </c>
      <c r="AP11" s="165">
        <f>IF(入力用!AC$40=1, 1, 0)</f>
        <v>0</v>
      </c>
      <c r="AQ11" s="165">
        <f>IF(入力用!AC$40=2, 1, 0)</f>
        <v>0</v>
      </c>
    </row>
    <row r="12" spans="1:43">
      <c r="A12" s="165">
        <v>2021</v>
      </c>
      <c r="B12" s="165">
        <v>1</v>
      </c>
      <c r="C12" s="165" t="str">
        <f>IF(入力用!$E$16=1, 1, IF(入力用!$E$16=2, 2, ""))</f>
        <v/>
      </c>
      <c r="D12" s="165">
        <f>IF(入力用!F17="", 0,1)</f>
        <v>0</v>
      </c>
      <c r="E12" s="165" t="str">
        <f>IF(OR(C12="",D12=0),"", IF(OR(AND(C12=1,入力用!F$17&gt;=85),AND(C12=2,入力用!F$17&gt;=90)),1,0))</f>
        <v/>
      </c>
      <c r="F12" s="165">
        <f>IF(OR(AND(OR(入力用!F$25="",入力用!F$25=2), OR(入力用!F$18="", 入力用!F$19="")), AND(入力用!F$25="",入力用!F$18&lt;130,入力用!F$19&lt;85)), 0, 1)</f>
        <v>0</v>
      </c>
      <c r="G12" s="165" t="str">
        <f>IF(F12=0, "", IF(OR(入力用!F$25=1,入力用!F$18&gt;=130,入力用!F$19&gt;=85),1,0))</f>
        <v/>
      </c>
      <c r="H12" s="165">
        <f>IF(OR(AND(入力用!F$26=2, 入力用!F$20="", 入力用!F$21=""), AND(入力用!F$26="", 入力用!F$20&lt;110), AND(入力用!F$26="", 入力用!F$20="", 入力用!F$21&lt;6), AND(入力用!F$26="", 入力用!F$20="", 入力用!F$21="")), 0, 1)</f>
        <v>0</v>
      </c>
      <c r="I12" s="165" t="str">
        <f>IF(H12=0,"",IF(OR(入力用!F$26=1, 入力用!F$20&gt;=110, 入力用!F$21&gt;=6),1,0))</f>
        <v/>
      </c>
      <c r="J12" s="165">
        <f>IF(OR(AND(入力用!F$27=2,入力用!F$22&lt;150, 入力用!F$23=""), AND(入力用!F$27=2, 入力用!F$22="", OR(入力用!F$23&gt;=40, 入力用!F$23="")), AND(入力用!F$27="", 入力用!F$22&lt;150, OR(入力用!F$23&gt;=40, 入力用!F$23="")), AND(入力用!F$27="", 入力用!F$22="", OR(入力用!F$23&gt;=40, 入力用!F$23=""))), 0, 1)</f>
        <v>0</v>
      </c>
      <c r="K12" s="165" t="str">
        <f>IF(J12=0,"",IF(OR(入力用!F$27=1,入力用!F$22&gt;=150,入力用!F$23&lt;40),1,0))</f>
        <v/>
      </c>
      <c r="L12" s="165">
        <f>IF(入力用!F$28=1, 1, 0)</f>
        <v>0</v>
      </c>
      <c r="M12" s="165">
        <f>IF(入力用!F$28=2, 1, 0)</f>
        <v>0</v>
      </c>
      <c r="N12" s="165">
        <f>IF(入力用!F$29=1, 1, 0)</f>
        <v>0</v>
      </c>
      <c r="O12" s="165">
        <f>IF(入力用!F$29=2, 1, 0)</f>
        <v>0</v>
      </c>
      <c r="P12" s="165">
        <f>IF(入力用!F$30=1, 1, 0)</f>
        <v>0</v>
      </c>
      <c r="Q12" s="165">
        <f>IF(入力用!F$30=2, 1, 0)</f>
        <v>0</v>
      </c>
      <c r="R12" s="165">
        <f>IF(入力用!F$31=1, 1, 0)</f>
        <v>0</v>
      </c>
      <c r="S12" s="165">
        <f>IF(入力用!F$31=2, 1, 0)</f>
        <v>0</v>
      </c>
      <c r="T12" s="165">
        <f>IF(入力用!F$32=1, 1, 0)</f>
        <v>0</v>
      </c>
      <c r="U12" s="165">
        <f>IF(入力用!F$32=2, 1, 0)</f>
        <v>0</v>
      </c>
      <c r="V12" s="165">
        <f>IF(入力用!F$33=1, 1, 0)</f>
        <v>0</v>
      </c>
      <c r="W12" s="165">
        <f>IF(入力用!F$33=2,1,0)</f>
        <v>0</v>
      </c>
      <c r="X12" s="165">
        <f>IF(入力用!F$33=3,1,0)</f>
        <v>0</v>
      </c>
      <c r="Y12" s="165">
        <f>IF(入力用!F$34=1, 1, 0)</f>
        <v>0</v>
      </c>
      <c r="Z12" s="165">
        <f>IF(入力用!F$34=2, 1, 0)</f>
        <v>0</v>
      </c>
      <c r="AA12" s="165">
        <f>IF(入力用!F$34=3, 1, 0)</f>
        <v>0</v>
      </c>
      <c r="AB12" s="165">
        <f>IF(入力用!F$35=1, 1, 0)</f>
        <v>0</v>
      </c>
      <c r="AC12" s="165">
        <f>IF(入力用!F$35=2, 1, 0)</f>
        <v>0</v>
      </c>
      <c r="AD12" s="165">
        <f>IF(入力用!F$36=1, 1, 0)</f>
        <v>0</v>
      </c>
      <c r="AE12" s="165">
        <f>IF(入力用!F$36=2, 1, 0)</f>
        <v>0</v>
      </c>
      <c r="AF12" s="165">
        <f>IF(入力用!F$36=3, 1, 0)</f>
        <v>0</v>
      </c>
      <c r="AG12" s="165">
        <f>IF(入力用!F$37=1, 1, 0)</f>
        <v>0</v>
      </c>
      <c r="AH12" s="165">
        <f>IF(入力用!F$37=2, 1, 0)</f>
        <v>0</v>
      </c>
      <c r="AI12" s="165">
        <f>IF(入力用!F$38=1, 1, 0)</f>
        <v>0</v>
      </c>
      <c r="AJ12" s="165">
        <f>IF(入力用!F$38=2, 1, 0)</f>
        <v>0</v>
      </c>
      <c r="AK12" s="165">
        <f>IF(入力用!F$38=3, 1, 0)</f>
        <v>0</v>
      </c>
      <c r="AL12" s="165">
        <f>IF(入力用!F$39=1, 1, 0)</f>
        <v>0</v>
      </c>
      <c r="AM12" s="165">
        <f>IF(入力用!F$39=2, 1, 0)</f>
        <v>0</v>
      </c>
      <c r="AN12" s="165">
        <f>IF(入力用!F$39=3, 1, 0)</f>
        <v>0</v>
      </c>
      <c r="AO12" s="165">
        <f>IF(入力用!F$39=4, 1, 0)</f>
        <v>0</v>
      </c>
      <c r="AP12" s="165">
        <f>IF(入力用!F$40=1, 1, 0)</f>
        <v>0</v>
      </c>
      <c r="AQ12" s="165">
        <f>IF(入力用!F$40=2, 1, 0)</f>
        <v>0</v>
      </c>
    </row>
    <row r="13" spans="1:43">
      <c r="A13" s="165">
        <v>2021</v>
      </c>
      <c r="B13" s="165">
        <v>2</v>
      </c>
      <c r="C13" s="165" t="str">
        <f>IF(入力用!$H$16=1, 1, IF(入力用!$H$16=2, 2, ""))</f>
        <v/>
      </c>
      <c r="D13" s="165">
        <f>IF(入力用!I17="", 0,1)</f>
        <v>0</v>
      </c>
      <c r="E13" s="165" t="str">
        <f>IF(OR(C13="",D13=0),"", IF(OR(AND(C13=1,入力用!I$17&gt;=85),AND(C13=2,入力用!I$17&gt;=90)),1,0))</f>
        <v/>
      </c>
      <c r="F13" s="165">
        <f>IF(OR(AND(OR(入力用!I$25="",入力用!I$25=2), OR(入力用!I$18="", 入力用!I$19="")), AND(入力用!I$25="",入力用!I$18&lt;130,入力用!I$19&lt;85)), 0, 1)</f>
        <v>0</v>
      </c>
      <c r="G13" s="165" t="str">
        <f>IF(F13=0, "", IF(OR(入力用!I$25=1,入力用!I$18&gt;=130,入力用!I$19&gt;=85),1,0))</f>
        <v/>
      </c>
      <c r="H13" s="165">
        <f>IF(OR(AND(入力用!I$26=2, 入力用!I$20="", 入力用!I$21=""), AND(入力用!I$26="", 入力用!I$20&lt;110), AND(入力用!I$26="", 入力用!I$20="", 入力用!I$21&lt;6), AND(入力用!I$26="", 入力用!I$20="", 入力用!I$21="")), 0, 1)</f>
        <v>0</v>
      </c>
      <c r="I13" s="165" t="str">
        <f>IF(H13=0,"",IF(OR(入力用!I$26=1, 入力用!I$20&gt;=110, 入力用!I$21&gt;=6),1,0))</f>
        <v/>
      </c>
      <c r="J13" s="165">
        <f>IF(OR(AND(入力用!I$27=2,入力用!I$22&lt;150, 入力用!I$23=""), AND(入力用!I$27=2, 入力用!I$22="", OR(入力用!I$23&gt;=40, 入力用!I$23="")), AND(入力用!I$27="", 入力用!I$22&lt;150, OR(入力用!I$23&gt;=40, 入力用!I$23="")), AND(入力用!I$27="", 入力用!I$22="", OR(入力用!I$23&gt;=40, 入力用!I$23=""))), 0, 1)</f>
        <v>0</v>
      </c>
      <c r="K13" s="165" t="str">
        <f>IF(J13=0,"",IF(OR(入力用!I$27=1,入力用!I$22&gt;=150,入力用!I$23&lt;40),1,0))</f>
        <v/>
      </c>
      <c r="L13" s="165">
        <f>IF(入力用!I$28=1, 1, 0)</f>
        <v>0</v>
      </c>
      <c r="M13" s="165">
        <f>IF(入力用!I$28=2, 1, 0)</f>
        <v>0</v>
      </c>
      <c r="N13" s="165">
        <f>IF(入力用!I$29=1, 1, 0)</f>
        <v>0</v>
      </c>
      <c r="O13" s="165">
        <f>IF(入力用!I$29=2, 1, 0)</f>
        <v>0</v>
      </c>
      <c r="P13" s="165">
        <f>IF(入力用!I$30=1, 1, 0)</f>
        <v>0</v>
      </c>
      <c r="Q13" s="165">
        <f>IF(入力用!I$30=2, 1, 0)</f>
        <v>0</v>
      </c>
      <c r="R13" s="165">
        <f>IF(入力用!I$31=1, 1, 0)</f>
        <v>0</v>
      </c>
      <c r="S13" s="165">
        <f>IF(入力用!I$31=2, 1, 0)</f>
        <v>0</v>
      </c>
      <c r="T13" s="165">
        <f>IF(入力用!I$32=1, 1, 0)</f>
        <v>0</v>
      </c>
      <c r="U13" s="165">
        <f>IF(入力用!I$32=2, 1, 0)</f>
        <v>0</v>
      </c>
      <c r="V13" s="165">
        <f>IF(入力用!I$33=1, 1, 0)</f>
        <v>0</v>
      </c>
      <c r="W13" s="165">
        <f>IF(入力用!I$33=2,1,0)</f>
        <v>0</v>
      </c>
      <c r="X13" s="165">
        <f>IF(入力用!I$33=3,1,0)</f>
        <v>0</v>
      </c>
      <c r="Y13" s="165">
        <f>IF(入力用!I$34=1, 1, 0)</f>
        <v>0</v>
      </c>
      <c r="Z13" s="165">
        <f>IF(入力用!I$34=2, 1, 0)</f>
        <v>0</v>
      </c>
      <c r="AA13" s="165">
        <f>IF(入力用!I$34=3, 1, 0)</f>
        <v>0</v>
      </c>
      <c r="AB13" s="165">
        <f>IF(入力用!I$35=1, 1, 0)</f>
        <v>0</v>
      </c>
      <c r="AC13" s="165">
        <f>IF(入力用!I$35=2, 1, 0)</f>
        <v>0</v>
      </c>
      <c r="AD13" s="165">
        <f>IF(入力用!I$36=1, 1, 0)</f>
        <v>0</v>
      </c>
      <c r="AE13" s="165">
        <f>IF(入力用!I$36=2, 1, 0)</f>
        <v>0</v>
      </c>
      <c r="AF13" s="165">
        <f>IF(入力用!I$36=3, 1, 0)</f>
        <v>0</v>
      </c>
      <c r="AG13" s="165">
        <f>IF(入力用!I$37=1, 1, 0)</f>
        <v>0</v>
      </c>
      <c r="AH13" s="165">
        <f>IF(入力用!I$37=2, 1, 0)</f>
        <v>0</v>
      </c>
      <c r="AI13" s="165">
        <f>IF(入力用!I$38=1, 1, 0)</f>
        <v>0</v>
      </c>
      <c r="AJ13" s="165">
        <f>IF(入力用!I$38=2, 1, 0)</f>
        <v>0</v>
      </c>
      <c r="AK13" s="165">
        <f>IF(入力用!I$38=3, 1, 0)</f>
        <v>0</v>
      </c>
      <c r="AL13" s="165">
        <f>IF(入力用!I$39=1, 1, 0)</f>
        <v>0</v>
      </c>
      <c r="AM13" s="165">
        <f>IF(入力用!I$39=2, 1, 0)</f>
        <v>0</v>
      </c>
      <c r="AN13" s="165">
        <f>IF(入力用!I$39=3, 1, 0)</f>
        <v>0</v>
      </c>
      <c r="AO13" s="165">
        <f>IF(入力用!I$39=4, 1, 0)</f>
        <v>0</v>
      </c>
      <c r="AP13" s="165">
        <f>IF(入力用!I$40=1, 1, 0)</f>
        <v>0</v>
      </c>
      <c r="AQ13" s="165">
        <f>IF(入力用!I$40=2, 1, 0)</f>
        <v>0</v>
      </c>
    </row>
    <row r="14" spans="1:43">
      <c r="A14" s="165">
        <v>2021</v>
      </c>
      <c r="B14" s="165">
        <v>3</v>
      </c>
      <c r="C14" s="165" t="str">
        <f>IF(入力用!$K$16=1, 1, IF(入力用!$K$16=2, 2, ""))</f>
        <v/>
      </c>
      <c r="D14" s="165">
        <f>IF(入力用!L17="", 0,1)</f>
        <v>0</v>
      </c>
      <c r="E14" s="165" t="str">
        <f>IF(OR(C14="",D14=0),"", IF(OR(AND(C14=1,入力用!L$17&gt;=85),AND(C14=2,入力用!L$17&gt;=90)),1,0))</f>
        <v/>
      </c>
      <c r="F14" s="165">
        <f>IF(OR(AND(OR(入力用!L$25="",入力用!L$25=2), OR(入力用!L$18="", 入力用!L$19="")), AND(入力用!L$25="",入力用!L$18&lt;130,入力用!L$19&lt;85)), 0, 1)</f>
        <v>0</v>
      </c>
      <c r="G14" s="165" t="str">
        <f>IF(F14=0, "", IF(OR(入力用!L$25=1,入力用!L$18&gt;=130,入力用!L$19&gt;=85),1,0))</f>
        <v/>
      </c>
      <c r="H14" s="165">
        <f>IF(OR(AND(入力用!L$26=2, 入力用!L$20="", 入力用!L$21=""), AND(入力用!L$26="", 入力用!L$20&lt;110), AND(入力用!L$26="", 入力用!L$20="", 入力用!L$21&lt;6), AND(入力用!L$26="", 入力用!L$20="", 入力用!L$21="")), 0, 1)</f>
        <v>0</v>
      </c>
      <c r="I14" s="165" t="str">
        <f>IF(H14=0,"",IF(OR(入力用!L$26=1, 入力用!L$20&gt;=110, 入力用!L$21&gt;=6),1,0))</f>
        <v/>
      </c>
      <c r="J14" s="165">
        <f>IF(OR(AND(入力用!L$27=2,入力用!L$22&lt;150, 入力用!L$23=""), AND(入力用!L$27=2, 入力用!L$22="", OR(入力用!L$23&gt;=40, 入力用!L$23="")), AND(入力用!L$27="", 入力用!L$22&lt;150, OR(入力用!L$23&gt;=40, 入力用!L$23="")), AND(入力用!L$27="", 入力用!L$22="", OR(入力用!L$23&gt;=40, 入力用!L$23=""))), 0, 1)</f>
        <v>0</v>
      </c>
      <c r="K14" s="165" t="str">
        <f>IF(J14=0,"",IF(OR(入力用!L$27=1,入力用!L$22&gt;=150,入力用!L$23&lt;40),1,0))</f>
        <v/>
      </c>
      <c r="L14" s="165">
        <f>IF(入力用!L$28=1, 1, 0)</f>
        <v>0</v>
      </c>
      <c r="M14" s="165">
        <f>IF(入力用!L$28=2, 1, 0)</f>
        <v>0</v>
      </c>
      <c r="N14" s="165">
        <f>IF(入力用!L$29=1, 1, 0)</f>
        <v>0</v>
      </c>
      <c r="O14" s="165">
        <f>IF(入力用!L$29=2, 1, 0)</f>
        <v>0</v>
      </c>
      <c r="P14" s="165">
        <f>IF(入力用!L$30=1, 1, 0)</f>
        <v>0</v>
      </c>
      <c r="Q14" s="165">
        <f>IF(入力用!L$30=2, 1, 0)</f>
        <v>0</v>
      </c>
      <c r="R14" s="165">
        <f>IF(入力用!L$31=1, 1, 0)</f>
        <v>0</v>
      </c>
      <c r="S14" s="165">
        <f>IF(入力用!L$31=2, 1, 0)</f>
        <v>0</v>
      </c>
      <c r="T14" s="165">
        <f>IF(入力用!L$32=1, 1, 0)</f>
        <v>0</v>
      </c>
      <c r="U14" s="165">
        <f>IF(入力用!L$32=2, 1, 0)</f>
        <v>0</v>
      </c>
      <c r="V14" s="165">
        <f>IF(入力用!L$33=1, 1, 0)</f>
        <v>0</v>
      </c>
      <c r="W14" s="165">
        <f>IF(入力用!L$33=2,1,0)</f>
        <v>0</v>
      </c>
      <c r="X14" s="165">
        <f>IF(入力用!L$33=3,1,0)</f>
        <v>0</v>
      </c>
      <c r="Y14" s="165">
        <f>IF(入力用!L$34=1, 1, 0)</f>
        <v>0</v>
      </c>
      <c r="Z14" s="165">
        <f>IF(入力用!L$34=2, 1, 0)</f>
        <v>0</v>
      </c>
      <c r="AA14" s="165">
        <f>IF(入力用!L$34=3, 1, 0)</f>
        <v>0</v>
      </c>
      <c r="AB14" s="165">
        <f>IF(入力用!L$35=1, 1, 0)</f>
        <v>0</v>
      </c>
      <c r="AC14" s="165">
        <f>IF(入力用!L$35=2, 1, 0)</f>
        <v>0</v>
      </c>
      <c r="AD14" s="165">
        <f>IF(入力用!L$36=1, 1, 0)</f>
        <v>0</v>
      </c>
      <c r="AE14" s="165">
        <f>IF(入力用!L$36=2, 1, 0)</f>
        <v>0</v>
      </c>
      <c r="AF14" s="165">
        <f>IF(入力用!L$36=3, 1, 0)</f>
        <v>0</v>
      </c>
      <c r="AG14" s="165">
        <f>IF(入力用!L$37=1, 1, 0)</f>
        <v>0</v>
      </c>
      <c r="AH14" s="165">
        <f>IF(入力用!L$37=2, 1, 0)</f>
        <v>0</v>
      </c>
      <c r="AI14" s="165">
        <f>IF(入力用!L$38=1, 1, 0)</f>
        <v>0</v>
      </c>
      <c r="AJ14" s="165">
        <f>IF(入力用!L$38=2, 1, 0)</f>
        <v>0</v>
      </c>
      <c r="AK14" s="165">
        <f>IF(入力用!L$38=3, 1, 0)</f>
        <v>0</v>
      </c>
      <c r="AL14" s="165">
        <f>IF(入力用!L$39=1, 1, 0)</f>
        <v>0</v>
      </c>
      <c r="AM14" s="165">
        <f>IF(入力用!L$39=2, 1, 0)</f>
        <v>0</v>
      </c>
      <c r="AN14" s="165">
        <f>IF(入力用!L$39=3, 1, 0)</f>
        <v>0</v>
      </c>
      <c r="AO14" s="165">
        <f>IF(入力用!L$39=4, 1, 0)</f>
        <v>0</v>
      </c>
      <c r="AP14" s="165">
        <f>IF(入力用!L$40=1, 1, 0)</f>
        <v>0</v>
      </c>
      <c r="AQ14" s="165">
        <f>IF(入力用!L$40=2, 1, 0)</f>
        <v>0</v>
      </c>
    </row>
    <row r="15" spans="1:43">
      <c r="A15" s="165">
        <v>2021</v>
      </c>
      <c r="B15" s="165">
        <v>4</v>
      </c>
      <c r="C15" s="165" t="str">
        <f>IF(入力用!$N$16=1, 1, IF(入力用!$N$16=2, 2, ""))</f>
        <v/>
      </c>
      <c r="D15" s="165">
        <f>IF(入力用!O17="", 0,1)</f>
        <v>0</v>
      </c>
      <c r="E15" s="165" t="str">
        <f>IF(OR(C15="",D15=0),"", IF(OR(AND(C15=1,入力用!O$17&gt;=85),AND(C15=2,入力用!O$17&gt;=90)),1,0))</f>
        <v/>
      </c>
      <c r="F15" s="165">
        <f>IF(OR(AND(OR(入力用!O$25="",入力用!O$25=2), OR(入力用!O$18="", 入力用!O$19="")), AND(入力用!O$25="",入力用!O$18&lt;130,入力用!O$19&lt;85)), 0, 1)</f>
        <v>0</v>
      </c>
      <c r="G15" s="165" t="str">
        <f>IF(F15=0, "", IF(OR(入力用!O$25=1,入力用!O$18&gt;=130,入力用!O$19&gt;=85),1,0))</f>
        <v/>
      </c>
      <c r="H15" s="165">
        <f>IF(OR(AND(入力用!O$26=2, 入力用!O$20="", 入力用!O$21=""), AND(入力用!O$26="", 入力用!O$20&lt;110), AND(入力用!O$26="", 入力用!O$20="", 入力用!O$21&lt;6), AND(入力用!O$26="", 入力用!O$20="", 入力用!O$21="")), 0, 1)</f>
        <v>0</v>
      </c>
      <c r="I15" s="165" t="str">
        <f>IF(H15=0,"",IF(OR(入力用!O$26=1, 入力用!O$20&gt;=110, 入力用!O$21&gt;=6),1,0))</f>
        <v/>
      </c>
      <c r="J15" s="165">
        <f>IF(OR(AND(入力用!O$27=2,入力用!O$22&lt;150, 入力用!O$23=""), AND(入力用!O$27=2, 入力用!O$22="", OR(入力用!O$23&gt;=40, 入力用!O$23="")), AND(入力用!O$27="", 入力用!O$22&lt;150, OR(入力用!O$23&gt;=40, 入力用!O$23="")), AND(入力用!O$27="", 入力用!O$22="", OR(入力用!O$23&gt;=40, 入力用!O$23=""))), 0, 1)</f>
        <v>0</v>
      </c>
      <c r="K15" s="165" t="str">
        <f>IF(J15=0,"",IF(OR(入力用!O$27=1,入力用!O$22&gt;=150,入力用!O$23&lt;40),1,0))</f>
        <v/>
      </c>
      <c r="L15" s="165">
        <f>IF(入力用!O$28=1, 1, 0)</f>
        <v>0</v>
      </c>
      <c r="M15" s="165">
        <f>IF(入力用!O$28=2, 1, 0)</f>
        <v>0</v>
      </c>
      <c r="N15" s="165">
        <f>IF(入力用!O$29=1, 1, 0)</f>
        <v>0</v>
      </c>
      <c r="O15" s="165">
        <f>IF(入力用!O$29=2, 1, 0)</f>
        <v>0</v>
      </c>
      <c r="P15" s="165">
        <f>IF(入力用!O$30=1, 1, 0)</f>
        <v>0</v>
      </c>
      <c r="Q15" s="165">
        <f>IF(入力用!O$30=2, 1, 0)</f>
        <v>0</v>
      </c>
      <c r="R15" s="165">
        <f>IF(入力用!O$31=1, 1, 0)</f>
        <v>0</v>
      </c>
      <c r="S15" s="165">
        <f>IF(入力用!O$31=2, 1, 0)</f>
        <v>0</v>
      </c>
      <c r="T15" s="165">
        <f>IF(入力用!O$32=1, 1, 0)</f>
        <v>0</v>
      </c>
      <c r="U15" s="165">
        <f>IF(入力用!O$32=2, 1, 0)</f>
        <v>0</v>
      </c>
      <c r="V15" s="165">
        <f>IF(入力用!O$33=1, 1, 0)</f>
        <v>0</v>
      </c>
      <c r="W15" s="165">
        <f>IF(入力用!O$33=2,1,0)</f>
        <v>0</v>
      </c>
      <c r="X15" s="165">
        <f>IF(入力用!O$33=3,1,0)</f>
        <v>0</v>
      </c>
      <c r="Y15" s="165">
        <f>IF(入力用!O$34=1, 1, 0)</f>
        <v>0</v>
      </c>
      <c r="Z15" s="165">
        <f>IF(入力用!O$34=2, 1, 0)</f>
        <v>0</v>
      </c>
      <c r="AA15" s="165">
        <f>IF(入力用!O$34=3, 1, 0)</f>
        <v>0</v>
      </c>
      <c r="AB15" s="165">
        <f>IF(入力用!O$35=1, 1, 0)</f>
        <v>0</v>
      </c>
      <c r="AC15" s="165">
        <f>IF(入力用!O$35=2, 1, 0)</f>
        <v>0</v>
      </c>
      <c r="AD15" s="165">
        <f>IF(入力用!O$36=1, 1, 0)</f>
        <v>0</v>
      </c>
      <c r="AE15" s="165">
        <f>IF(入力用!O$36=2, 1, 0)</f>
        <v>0</v>
      </c>
      <c r="AF15" s="165">
        <f>IF(入力用!O$36=3, 1, 0)</f>
        <v>0</v>
      </c>
      <c r="AG15" s="165">
        <f>IF(入力用!O$37=1, 1, 0)</f>
        <v>0</v>
      </c>
      <c r="AH15" s="165">
        <f>IF(入力用!O$37=2, 1, 0)</f>
        <v>0</v>
      </c>
      <c r="AI15" s="165">
        <f>IF(入力用!O$38=1, 1, 0)</f>
        <v>0</v>
      </c>
      <c r="AJ15" s="165">
        <f>IF(入力用!O$38=2, 1, 0)</f>
        <v>0</v>
      </c>
      <c r="AK15" s="165">
        <f>IF(入力用!O$38=3, 1, 0)</f>
        <v>0</v>
      </c>
      <c r="AL15" s="165">
        <f>IF(入力用!O$39=1, 1, 0)</f>
        <v>0</v>
      </c>
      <c r="AM15" s="165">
        <f>IF(入力用!O$39=2, 1, 0)</f>
        <v>0</v>
      </c>
      <c r="AN15" s="165">
        <f>IF(入力用!O$39=3, 1, 0)</f>
        <v>0</v>
      </c>
      <c r="AO15" s="165">
        <f>IF(入力用!O$39=4, 1, 0)</f>
        <v>0</v>
      </c>
      <c r="AP15" s="165">
        <f>IF(入力用!O$40=1, 1, 0)</f>
        <v>0</v>
      </c>
      <c r="AQ15" s="165">
        <f>IF(入力用!O$40=2, 1, 0)</f>
        <v>0</v>
      </c>
    </row>
    <row r="16" spans="1:43">
      <c r="A16" s="165">
        <v>2021</v>
      </c>
      <c r="B16" s="165">
        <v>5</v>
      </c>
      <c r="C16" s="165" t="str">
        <f>IF(入力用!$Q$16=1, 1, IF(入力用!$Q$16=2, 2, ""))</f>
        <v/>
      </c>
      <c r="D16" s="165">
        <f>IF(入力用!R17="", 0,1)</f>
        <v>0</v>
      </c>
      <c r="E16" s="165" t="str">
        <f>IF(OR(C16="",D16=0),"", IF(OR(AND(C16=1,入力用!R$17&gt;=85),AND(C16=2,入力用!R$17&gt;=90)),1,0))</f>
        <v/>
      </c>
      <c r="F16" s="165">
        <f>IF(OR(AND(OR(入力用!R$25="",入力用!R$25=2), OR(入力用!R$18="", 入力用!R$19="")), AND(入力用!R$25="",入力用!R$18&lt;130,入力用!R$19&lt;85)), 0, 1)</f>
        <v>0</v>
      </c>
      <c r="G16" s="165" t="str">
        <f>IF(F16=0, "", IF(OR(入力用!R$25=1,入力用!R$18&gt;=130,入力用!R$19&gt;=85),1,0))</f>
        <v/>
      </c>
      <c r="H16" s="165">
        <f>IF(OR(AND(入力用!R$26=2, 入力用!R$20="", 入力用!R$21=""), AND(入力用!R$26="", 入力用!R$20&lt;110), AND(入力用!R$26="", 入力用!R$20="", 入力用!R$21&lt;6), AND(入力用!R$26="", 入力用!R$20="", 入力用!R$21="")), 0, 1)</f>
        <v>0</v>
      </c>
      <c r="I16" s="165" t="str">
        <f>IF(H16=0,"",IF(OR(入力用!R$26=1, 入力用!R$20&gt;=110, 入力用!R$21&gt;=6),1,0))</f>
        <v/>
      </c>
      <c r="J16" s="165">
        <f>IF(OR(AND(入力用!R$27=2,入力用!R$22&lt;150, 入力用!R$23=""), AND(入力用!R$27=2, 入力用!R$22="", OR(入力用!R$23&gt;=40, 入力用!R$23="")), AND(入力用!R$27="", 入力用!R$22&lt;150, OR(入力用!R$23&gt;=40, 入力用!R$23="")), AND(入力用!R$27="", 入力用!R$22="", OR(入力用!R$23&gt;=40, 入力用!R$23=""))), 0, 1)</f>
        <v>0</v>
      </c>
      <c r="K16" s="165" t="str">
        <f>IF(J16=0,"",IF(OR(入力用!R$27=1,入力用!R$22&gt;=150,入力用!R$23&lt;40),1,0))</f>
        <v/>
      </c>
      <c r="L16" s="165">
        <f>IF(入力用!R$28=1, 1, 0)</f>
        <v>0</v>
      </c>
      <c r="M16" s="165">
        <f>IF(入力用!R$28=2, 1, 0)</f>
        <v>0</v>
      </c>
      <c r="N16" s="165">
        <f>IF(入力用!R$29=1, 1, 0)</f>
        <v>0</v>
      </c>
      <c r="O16" s="165">
        <f>IF(入力用!R$29=2, 1, 0)</f>
        <v>0</v>
      </c>
      <c r="P16" s="165">
        <f>IF(入力用!R$30=1, 1, 0)</f>
        <v>0</v>
      </c>
      <c r="Q16" s="165">
        <f>IF(入力用!R$30=2, 1, 0)</f>
        <v>0</v>
      </c>
      <c r="R16" s="165">
        <f>IF(入力用!R$31=1, 1, 0)</f>
        <v>0</v>
      </c>
      <c r="S16" s="165">
        <f>IF(入力用!R$31=2, 1, 0)</f>
        <v>0</v>
      </c>
      <c r="T16" s="165">
        <f>IF(入力用!R$32=1, 1, 0)</f>
        <v>0</v>
      </c>
      <c r="U16" s="165">
        <f>IF(入力用!R$32=2, 1, 0)</f>
        <v>0</v>
      </c>
      <c r="V16" s="165">
        <f>IF(入力用!R$33=1, 1, 0)</f>
        <v>0</v>
      </c>
      <c r="W16" s="165">
        <f>IF(入力用!R$33=2,1,0)</f>
        <v>0</v>
      </c>
      <c r="X16" s="165">
        <f>IF(入力用!R$33=3,1,0)</f>
        <v>0</v>
      </c>
      <c r="Y16" s="165">
        <f>IF(入力用!R$34=1, 1, 0)</f>
        <v>0</v>
      </c>
      <c r="Z16" s="165">
        <f>IF(入力用!R$34=2, 1, 0)</f>
        <v>0</v>
      </c>
      <c r="AA16" s="165">
        <f>IF(入力用!R$34=3, 1, 0)</f>
        <v>0</v>
      </c>
      <c r="AB16" s="165">
        <f>IF(入力用!R$35=1, 1, 0)</f>
        <v>0</v>
      </c>
      <c r="AC16" s="165">
        <f>IF(入力用!R$35=2, 1, 0)</f>
        <v>0</v>
      </c>
      <c r="AD16" s="165">
        <f>IF(入力用!R$36=1, 1, 0)</f>
        <v>0</v>
      </c>
      <c r="AE16" s="165">
        <f>IF(入力用!R$36=2, 1, 0)</f>
        <v>0</v>
      </c>
      <c r="AF16" s="165">
        <f>IF(入力用!R$36=3, 1, 0)</f>
        <v>0</v>
      </c>
      <c r="AG16" s="165">
        <f>IF(入力用!R$37=1, 1, 0)</f>
        <v>0</v>
      </c>
      <c r="AH16" s="165">
        <f>IF(入力用!R$37=2, 1, 0)</f>
        <v>0</v>
      </c>
      <c r="AI16" s="165">
        <f>IF(入力用!R$38=1, 1, 0)</f>
        <v>0</v>
      </c>
      <c r="AJ16" s="165">
        <f>IF(入力用!R$38=2, 1, 0)</f>
        <v>0</v>
      </c>
      <c r="AK16" s="165">
        <f>IF(入力用!R$38=3, 1, 0)</f>
        <v>0</v>
      </c>
      <c r="AL16" s="165">
        <f>IF(入力用!R$39=1, 1, 0)</f>
        <v>0</v>
      </c>
      <c r="AM16" s="165">
        <f>IF(入力用!R$39=2, 1, 0)</f>
        <v>0</v>
      </c>
      <c r="AN16" s="165">
        <f>IF(入力用!R$39=3, 1, 0)</f>
        <v>0</v>
      </c>
      <c r="AO16" s="165">
        <f>IF(入力用!R$39=4, 1, 0)</f>
        <v>0</v>
      </c>
      <c r="AP16" s="165">
        <f>IF(入力用!R$40=1, 1, 0)</f>
        <v>0</v>
      </c>
      <c r="AQ16" s="165">
        <f>IF(入力用!R$40=2, 1, 0)</f>
        <v>0</v>
      </c>
    </row>
    <row r="17" spans="1:43">
      <c r="A17" s="165">
        <v>2021</v>
      </c>
      <c r="B17" s="165">
        <v>6</v>
      </c>
      <c r="C17" s="165" t="str">
        <f>IF(入力用!$T$16=1, 1, IF(入力用!$T$16=2, 2, ""))</f>
        <v/>
      </c>
      <c r="D17" s="165">
        <f>IF(入力用!U17="", 0,1)</f>
        <v>0</v>
      </c>
      <c r="E17" s="165" t="str">
        <f>IF(OR(C17="",D17=0),"", IF(OR(AND(C17=1,入力用!U$17&gt;=85),AND(C17=2,入力用!U$17&gt;=90)),1,0))</f>
        <v/>
      </c>
      <c r="F17" s="165">
        <f>IF(OR(AND(OR(入力用!U$25="",入力用!U$25=2), OR(入力用!U$18="", 入力用!U$19="")), AND(入力用!U$25="",入力用!U$18&lt;130,入力用!U$19&lt;85)), 0, 1)</f>
        <v>0</v>
      </c>
      <c r="G17" s="165" t="str">
        <f>IF(F17=0, "", IF(OR(入力用!U$25=1,入力用!U$18&gt;=130,入力用!U$19&gt;=85),1,0))</f>
        <v/>
      </c>
      <c r="H17" s="165">
        <f>IF(OR(AND(入力用!U$26=2, 入力用!U$20="", 入力用!U$21=""), AND(入力用!U$26="", 入力用!U$20&lt;110), AND(入力用!U$26="", 入力用!U$20="", 入力用!U$21&lt;6), AND(入力用!U$26="", 入力用!U$20="", 入力用!U$21="")), 0, 1)</f>
        <v>0</v>
      </c>
      <c r="I17" s="165" t="str">
        <f>IF(H17=0,"",IF(OR(入力用!U$26=1, 入力用!U$20&gt;=110, 入力用!U$21&gt;=6),1,0))</f>
        <v/>
      </c>
      <c r="J17" s="165">
        <f>IF(OR(AND(入力用!U$27=2,入力用!U$22&lt;150, 入力用!U$23=""), AND(入力用!U$27=2, 入力用!U$22="", OR(入力用!U$23&gt;=40, 入力用!U$23="")), AND(入力用!U$27="", 入力用!U$22&lt;150, OR(入力用!U$23&gt;=40, 入力用!U$23="")), AND(入力用!U$27="", 入力用!U$22="", OR(入力用!U$23&gt;=40, 入力用!U$23=""))), 0, 1)</f>
        <v>0</v>
      </c>
      <c r="K17" s="165" t="str">
        <f>IF(J17=0,"",IF(OR(入力用!U$27=1,入力用!U$22&gt;=150,入力用!U$23&lt;40),1,0))</f>
        <v/>
      </c>
      <c r="L17" s="165">
        <f>IF(入力用!U$28=1, 1, 0)</f>
        <v>0</v>
      </c>
      <c r="M17" s="165">
        <f>IF(入力用!U$28=2, 1, 0)</f>
        <v>0</v>
      </c>
      <c r="N17" s="165">
        <f>IF(入力用!U$29=1, 1, 0)</f>
        <v>0</v>
      </c>
      <c r="O17" s="165">
        <f>IF(入力用!U$29=2, 1, 0)</f>
        <v>0</v>
      </c>
      <c r="P17" s="165">
        <f>IF(入力用!U$30=1, 1, 0)</f>
        <v>0</v>
      </c>
      <c r="Q17" s="165">
        <f>IF(入力用!U$30=2, 1, 0)</f>
        <v>0</v>
      </c>
      <c r="R17" s="165">
        <f>IF(入力用!U$31=1, 1, 0)</f>
        <v>0</v>
      </c>
      <c r="S17" s="165">
        <f>IF(入力用!U$31=2, 1, 0)</f>
        <v>0</v>
      </c>
      <c r="T17" s="165">
        <f>IF(入力用!U$32=1, 1, 0)</f>
        <v>0</v>
      </c>
      <c r="U17" s="165">
        <f>IF(入力用!U$32=2, 1, 0)</f>
        <v>0</v>
      </c>
      <c r="V17" s="165">
        <f>IF(入力用!U$33=1, 1, 0)</f>
        <v>0</v>
      </c>
      <c r="W17" s="165">
        <f>IF(入力用!U$33=2,1,0)</f>
        <v>0</v>
      </c>
      <c r="X17" s="165">
        <f>IF(入力用!U$33=3,1,0)</f>
        <v>0</v>
      </c>
      <c r="Y17" s="165">
        <f>IF(入力用!U$34=1, 1, 0)</f>
        <v>0</v>
      </c>
      <c r="Z17" s="165">
        <f>IF(入力用!U$34=2, 1, 0)</f>
        <v>0</v>
      </c>
      <c r="AA17" s="165">
        <f>IF(入力用!U$34=3, 1, 0)</f>
        <v>0</v>
      </c>
      <c r="AB17" s="165">
        <f>IF(入力用!U$35=1, 1, 0)</f>
        <v>0</v>
      </c>
      <c r="AC17" s="165">
        <f>IF(入力用!U$35=2, 1, 0)</f>
        <v>0</v>
      </c>
      <c r="AD17" s="165">
        <f>IF(入力用!U$36=1, 1, 0)</f>
        <v>0</v>
      </c>
      <c r="AE17" s="165">
        <f>IF(入力用!U$36=2, 1, 0)</f>
        <v>0</v>
      </c>
      <c r="AF17" s="165">
        <f>IF(入力用!U$36=3, 1, 0)</f>
        <v>0</v>
      </c>
      <c r="AG17" s="165">
        <f>IF(入力用!U$37=1, 1, 0)</f>
        <v>0</v>
      </c>
      <c r="AH17" s="165">
        <f>IF(入力用!U$37=2, 1, 0)</f>
        <v>0</v>
      </c>
      <c r="AI17" s="165">
        <f>IF(入力用!U$38=1, 1, 0)</f>
        <v>0</v>
      </c>
      <c r="AJ17" s="165">
        <f>IF(入力用!U$38=2, 1, 0)</f>
        <v>0</v>
      </c>
      <c r="AK17" s="165">
        <f>IF(入力用!U$38=3, 1, 0)</f>
        <v>0</v>
      </c>
      <c r="AL17" s="165">
        <f>IF(入力用!U$39=1, 1, 0)</f>
        <v>0</v>
      </c>
      <c r="AM17" s="165">
        <f>IF(入力用!U$39=2, 1, 0)</f>
        <v>0</v>
      </c>
      <c r="AN17" s="165">
        <f>IF(入力用!U$39=3, 1, 0)</f>
        <v>0</v>
      </c>
      <c r="AO17" s="165">
        <f>IF(入力用!U$39=4, 1, 0)</f>
        <v>0</v>
      </c>
      <c r="AP17" s="165">
        <f>IF(入力用!U$40=1, 1, 0)</f>
        <v>0</v>
      </c>
      <c r="AQ17" s="165">
        <f>IF(入力用!U$40=2, 1, 0)</f>
        <v>0</v>
      </c>
    </row>
    <row r="18" spans="1:43">
      <c r="A18" s="165">
        <v>2021</v>
      </c>
      <c r="B18" s="165">
        <v>7</v>
      </c>
      <c r="C18" s="165" t="str">
        <f>IF(入力用!$W$16=1, 1, IF(入力用!$W$16=2, 2, ""))</f>
        <v/>
      </c>
      <c r="D18" s="165">
        <f>IF(入力用!X17="", 0,1)</f>
        <v>0</v>
      </c>
      <c r="E18" s="165" t="str">
        <f>IF(OR(C18="",D18=0),"", IF(OR(AND(C18=1,入力用!X$17&gt;=85),AND(C18=2,入力用!X$17&gt;=90)),1,0))</f>
        <v/>
      </c>
      <c r="F18" s="165">
        <f>IF(OR(AND(OR(入力用!X$25="",入力用!X$25=2), OR(入力用!X$18="", 入力用!X$19="")), AND(入力用!X$25="",入力用!X$18&lt;130,入力用!X$19&lt;85)), 0, 1)</f>
        <v>0</v>
      </c>
      <c r="G18" s="165" t="str">
        <f>IF(F18=0, "", IF(OR(入力用!X$25=1,入力用!X$18&gt;=130,入力用!X$19&gt;=85),1,0))</f>
        <v/>
      </c>
      <c r="H18" s="165">
        <f>IF(OR(AND(入力用!X$26=2, 入力用!X$20="", 入力用!X$21=""), AND(入力用!X$26="", 入力用!X$20&lt;110), AND(入力用!X$26="", 入力用!X$20="", 入力用!X$21&lt;6), AND(入力用!X$26="", 入力用!X$20="", 入力用!X$21="")), 0, 1)</f>
        <v>0</v>
      </c>
      <c r="I18" s="165" t="str">
        <f>IF(H18=0,"",IF(OR(入力用!X$26=1, 入力用!X$20&gt;=110, 入力用!X$21&gt;=6),1,0))</f>
        <v/>
      </c>
      <c r="J18" s="165">
        <f>IF(OR(AND(入力用!X$27=2,入力用!X$22&lt;150, 入力用!X$23=""), AND(入力用!X$27=2, 入力用!X$22="", OR(入力用!X$23&gt;=40, 入力用!X$23="")), AND(入力用!X$27="", 入力用!X$22&lt;150, OR(入力用!X$23&gt;=40, 入力用!X$23="")), AND(入力用!X$27="", 入力用!X$22="", OR(入力用!X$23&gt;=40, 入力用!X$23=""))), 0, 1)</f>
        <v>0</v>
      </c>
      <c r="K18" s="165" t="str">
        <f>IF(J18=0,"",IF(OR(入力用!X$27=1,入力用!X$22&gt;=150,入力用!X$23&lt;40),1,0))</f>
        <v/>
      </c>
      <c r="L18" s="165">
        <f>IF(入力用!X$28=1, 1, 0)</f>
        <v>0</v>
      </c>
      <c r="M18" s="165">
        <f>IF(入力用!X$28=2, 1, 0)</f>
        <v>0</v>
      </c>
      <c r="N18" s="165">
        <f>IF(入力用!X$29=1, 1, 0)</f>
        <v>0</v>
      </c>
      <c r="O18" s="165">
        <f>IF(入力用!X$29=2, 1, 0)</f>
        <v>0</v>
      </c>
      <c r="P18" s="165">
        <f>IF(入力用!X$30=1, 1, 0)</f>
        <v>0</v>
      </c>
      <c r="Q18" s="165">
        <f>IF(入力用!X$30=2, 1, 0)</f>
        <v>0</v>
      </c>
      <c r="R18" s="165">
        <f>IF(入力用!X$31=1, 1, 0)</f>
        <v>0</v>
      </c>
      <c r="S18" s="165">
        <f>IF(入力用!X$31=2, 1, 0)</f>
        <v>0</v>
      </c>
      <c r="T18" s="165">
        <f>IF(入力用!X$32=1, 1, 0)</f>
        <v>0</v>
      </c>
      <c r="U18" s="165">
        <f>IF(入力用!X$32=2, 1, 0)</f>
        <v>0</v>
      </c>
      <c r="V18" s="165">
        <f>IF(入力用!X$33=1, 1, 0)</f>
        <v>0</v>
      </c>
      <c r="W18" s="165">
        <f>IF(入力用!X$33=2,1,0)</f>
        <v>0</v>
      </c>
      <c r="X18" s="165">
        <f>IF(入力用!X$33=3,1,0)</f>
        <v>0</v>
      </c>
      <c r="Y18" s="165">
        <f>IF(入力用!X$34=1, 1, 0)</f>
        <v>0</v>
      </c>
      <c r="Z18" s="165">
        <f>IF(入力用!X$34=2, 1, 0)</f>
        <v>0</v>
      </c>
      <c r="AA18" s="165">
        <f>IF(入力用!X$34=3, 1, 0)</f>
        <v>0</v>
      </c>
      <c r="AB18" s="165">
        <f>IF(入力用!X$35=1, 1, 0)</f>
        <v>0</v>
      </c>
      <c r="AC18" s="165">
        <f>IF(入力用!X$35=2, 1, 0)</f>
        <v>0</v>
      </c>
      <c r="AD18" s="165">
        <f>IF(入力用!X$36=1, 1, 0)</f>
        <v>0</v>
      </c>
      <c r="AE18" s="165">
        <f>IF(入力用!X$36=2, 1, 0)</f>
        <v>0</v>
      </c>
      <c r="AF18" s="165">
        <f>IF(入力用!X$36=3, 1, 0)</f>
        <v>0</v>
      </c>
      <c r="AG18" s="165">
        <f>IF(入力用!X$37=1, 1, 0)</f>
        <v>0</v>
      </c>
      <c r="AH18" s="165">
        <f>IF(入力用!X$37=2, 1, 0)</f>
        <v>0</v>
      </c>
      <c r="AI18" s="165">
        <f>IF(入力用!X$38=1, 1, 0)</f>
        <v>0</v>
      </c>
      <c r="AJ18" s="165">
        <f>IF(入力用!X$38=2, 1, 0)</f>
        <v>0</v>
      </c>
      <c r="AK18" s="165">
        <f>IF(入力用!X$38=3, 1, 0)</f>
        <v>0</v>
      </c>
      <c r="AL18" s="165">
        <f>IF(入力用!X$39=1, 1, 0)</f>
        <v>0</v>
      </c>
      <c r="AM18" s="165">
        <f>IF(入力用!X$39=2, 1, 0)</f>
        <v>0</v>
      </c>
      <c r="AN18" s="165">
        <f>IF(入力用!X$39=3, 1, 0)</f>
        <v>0</v>
      </c>
      <c r="AO18" s="165">
        <f>IF(入力用!X$39=4, 1, 0)</f>
        <v>0</v>
      </c>
      <c r="AP18" s="165">
        <f>IF(入力用!X$40=1, 1, 0)</f>
        <v>0</v>
      </c>
      <c r="AQ18" s="165">
        <f>IF(入力用!X$40=2, 1, 0)</f>
        <v>0</v>
      </c>
    </row>
    <row r="19" spans="1:43">
      <c r="A19" s="165">
        <v>2021</v>
      </c>
      <c r="B19" s="165">
        <v>8</v>
      </c>
      <c r="C19" s="165" t="str">
        <f>IF(入力用!$Z$16=1, 1, IF(入力用!$Z$16=2, 2, ""))</f>
        <v/>
      </c>
      <c r="D19" s="165">
        <f>IF(入力用!AA17="", 0,1)</f>
        <v>0</v>
      </c>
      <c r="E19" s="165" t="str">
        <f>IF(OR(C19="",D19=0),"", IF(OR(AND(C19=1,入力用!AA$17&gt;=85),AND(C19=2,入力用!AA$17&gt;=90)),1,0))</f>
        <v/>
      </c>
      <c r="F19" s="165">
        <f>IF(OR(AND(OR(入力用!AA$25="",入力用!AA$25=2), OR(入力用!AA$18="", 入力用!AA$19="")), AND(入力用!AA$25="",入力用!AA$18&lt;130,入力用!AA$19&lt;85)), 0, 1)</f>
        <v>0</v>
      </c>
      <c r="G19" s="165" t="str">
        <f>IF(F19=0, "", IF(OR(入力用!AA$25=1,入力用!AA$18&gt;=130,入力用!AA$19&gt;=85),1,0))</f>
        <v/>
      </c>
      <c r="H19" s="165">
        <f>IF(OR(AND(入力用!AA$26=2, 入力用!AA$20="", 入力用!AA$21=""), AND(入力用!AA$26="", 入力用!AA$20&lt;110), AND(入力用!AA$26="", 入力用!AA$20="", 入力用!AA$21&lt;6), AND(入力用!AA$26="", 入力用!AA$20="", 入力用!AA$21="")), 0, 1)</f>
        <v>0</v>
      </c>
      <c r="I19" s="165" t="str">
        <f>IF(H19=0,"",IF(OR(入力用!AA$26=1, 入力用!AA$20&gt;=110, 入力用!AA$21&gt;=6),1,0))</f>
        <v/>
      </c>
      <c r="J19" s="165">
        <f>IF(OR(AND(入力用!AA$27=2,入力用!AA$22&lt;150, 入力用!AA$23=""), AND(入力用!AA$27=2, 入力用!AA$22="", OR(入力用!AA$23&gt;=40, 入力用!AA$23="")), AND(入力用!AA$27="", 入力用!AA$22&lt;150, OR(入力用!AA$23&gt;=40, 入力用!AA$23="")), AND(入力用!AA$27="", 入力用!AA$22="", OR(入力用!AA$23&gt;=40, 入力用!AA$23=""))), 0, 1)</f>
        <v>0</v>
      </c>
      <c r="K19" s="165" t="str">
        <f>IF(J19=0,"",IF(OR(入力用!AA$27=1,入力用!AA$22&gt;=150,入力用!AA$23&lt;40),1,0))</f>
        <v/>
      </c>
      <c r="L19" s="165">
        <f>IF(入力用!AA$28=1, 1, 0)</f>
        <v>0</v>
      </c>
      <c r="M19" s="165">
        <f>IF(入力用!AA$28=2, 1, 0)</f>
        <v>0</v>
      </c>
      <c r="N19" s="165">
        <f>IF(入力用!AA$29=1, 1, 0)</f>
        <v>0</v>
      </c>
      <c r="O19" s="165">
        <f>IF(入力用!AA$29=2, 1, 0)</f>
        <v>0</v>
      </c>
      <c r="P19" s="165">
        <f>IF(入力用!AA$30=1, 1, 0)</f>
        <v>0</v>
      </c>
      <c r="Q19" s="165">
        <f>IF(入力用!AA$30=2, 1, 0)</f>
        <v>0</v>
      </c>
      <c r="R19" s="165">
        <f>IF(入力用!AA$31=1, 1, 0)</f>
        <v>0</v>
      </c>
      <c r="S19" s="165">
        <f>IF(入力用!AA$31=2, 1, 0)</f>
        <v>0</v>
      </c>
      <c r="T19" s="165">
        <f>IF(入力用!AA$32=1, 1, 0)</f>
        <v>0</v>
      </c>
      <c r="U19" s="165">
        <f>IF(入力用!AA$32=2, 1, 0)</f>
        <v>0</v>
      </c>
      <c r="V19" s="165">
        <f>IF(入力用!AA$33=1, 1, 0)</f>
        <v>0</v>
      </c>
      <c r="W19" s="165">
        <f>IF(入力用!AA$33=2,1,0)</f>
        <v>0</v>
      </c>
      <c r="X19" s="165">
        <f>IF(入力用!AA$33=3,1,0)</f>
        <v>0</v>
      </c>
      <c r="Y19" s="165">
        <f>IF(入力用!AA$34=1, 1, 0)</f>
        <v>0</v>
      </c>
      <c r="Z19" s="165">
        <f>IF(入力用!AA$34=2, 1, 0)</f>
        <v>0</v>
      </c>
      <c r="AA19" s="165">
        <f>IF(入力用!AA$34=3, 1, 0)</f>
        <v>0</v>
      </c>
      <c r="AB19" s="165">
        <f>IF(入力用!AA$35=1, 1, 0)</f>
        <v>0</v>
      </c>
      <c r="AC19" s="165">
        <f>IF(入力用!AA$35=2, 1, 0)</f>
        <v>0</v>
      </c>
      <c r="AD19" s="165">
        <f>IF(入力用!AA$36=1, 1, 0)</f>
        <v>0</v>
      </c>
      <c r="AE19" s="165">
        <f>IF(入力用!AA$36=2, 1, 0)</f>
        <v>0</v>
      </c>
      <c r="AF19" s="165">
        <f>IF(入力用!AA$36=3, 1, 0)</f>
        <v>0</v>
      </c>
      <c r="AG19" s="165">
        <f>IF(入力用!AA$37=1, 1, 0)</f>
        <v>0</v>
      </c>
      <c r="AH19" s="165">
        <f>IF(入力用!AA$37=2, 1, 0)</f>
        <v>0</v>
      </c>
      <c r="AI19" s="165">
        <f>IF(入力用!AA$38=1, 1, 0)</f>
        <v>0</v>
      </c>
      <c r="AJ19" s="165">
        <f>IF(入力用!AA$38=2, 1, 0)</f>
        <v>0</v>
      </c>
      <c r="AK19" s="165">
        <f>IF(入力用!AA$38=3, 1, 0)</f>
        <v>0</v>
      </c>
      <c r="AL19" s="165">
        <f>IF(入力用!AA$39=1, 1, 0)</f>
        <v>0</v>
      </c>
      <c r="AM19" s="165">
        <f>IF(入力用!AA$39=2, 1, 0)</f>
        <v>0</v>
      </c>
      <c r="AN19" s="165">
        <f>IF(入力用!AA$39=3, 1, 0)</f>
        <v>0</v>
      </c>
      <c r="AO19" s="165">
        <f>IF(入力用!AA$39=4, 1, 0)</f>
        <v>0</v>
      </c>
      <c r="AP19" s="165">
        <f>IF(入力用!AA$40=1, 1, 0)</f>
        <v>0</v>
      </c>
      <c r="AQ19" s="165">
        <f>IF(入力用!AA$40=2, 1, 0)</f>
        <v>0</v>
      </c>
    </row>
    <row r="20" spans="1:43">
      <c r="A20" s="165">
        <v>2021</v>
      </c>
      <c r="B20" s="165">
        <v>9</v>
      </c>
      <c r="C20" s="165" t="str">
        <f>IF(入力用!$AC$16=1, 1, IF(入力用!$AC$16=2, 2, ""))</f>
        <v/>
      </c>
      <c r="D20" s="165">
        <f>IF(入力用!AD17="", 0,1)</f>
        <v>0</v>
      </c>
      <c r="E20" s="165" t="str">
        <f>IF(OR(C20="",D20=0),"", IF(OR(AND(C20=1,入力用!AD$17&gt;=85),AND(C20=2,入力用!AD$17&gt;=90)),1,0))</f>
        <v/>
      </c>
      <c r="F20" s="165">
        <f>IF(OR(AND(OR(入力用!AD$25="",入力用!AD$25=2), OR(入力用!AD$18="", 入力用!AD$19="")), AND(入力用!AD$25="",入力用!AD$18&lt;130,入力用!AD$19&lt;85)), 0, 1)</f>
        <v>0</v>
      </c>
      <c r="G20" s="165" t="str">
        <f>IF(F20=0, "", IF(OR(入力用!AD$25=1,入力用!AD$18&gt;=130,入力用!AD$19&gt;=85),1,0))</f>
        <v/>
      </c>
      <c r="H20" s="165">
        <f>IF(OR(AND(入力用!AD$26=2, 入力用!AD$20="", 入力用!AD$21=""), AND(入力用!AD$26="", 入力用!AD$20&lt;110), AND(入力用!AD$26="", 入力用!AD$20="", 入力用!AD$21&lt;6), AND(入力用!AD$26="", 入力用!AD$20="", 入力用!AD$21="")), 0, 1)</f>
        <v>0</v>
      </c>
      <c r="I20" s="165" t="str">
        <f>IF(H20=0,"",IF(OR(入力用!AD$26=1, 入力用!AD$20&gt;=110, 入力用!AD$21&gt;=6),1,0))</f>
        <v/>
      </c>
      <c r="J20" s="165">
        <f>IF(OR(AND(入力用!AD$27=2,入力用!AD$22&lt;150, 入力用!AD$23=""), AND(入力用!AD$27=2, 入力用!AD$22="", OR(入力用!AD$23&gt;=40, 入力用!AD$23="")), AND(入力用!AD$27="", 入力用!AD$22&lt;150, OR(入力用!AD$23&gt;=40, 入力用!AD$23="")), AND(入力用!AD$27="", 入力用!AD$22="", OR(入力用!AD$23&gt;=40, 入力用!AD$23=""))), 0, 1)</f>
        <v>0</v>
      </c>
      <c r="K20" s="165" t="str">
        <f>IF(J20=0,"",IF(OR(入力用!AD$27=1,入力用!AD$22&gt;=150,入力用!AD$23&lt;40),1,0))</f>
        <v/>
      </c>
      <c r="L20" s="165">
        <f>IF(入力用!AD$28=1, 1, 0)</f>
        <v>0</v>
      </c>
      <c r="M20" s="165">
        <f>IF(入力用!AD$28=2, 1, 0)</f>
        <v>0</v>
      </c>
      <c r="N20" s="165">
        <f>IF(入力用!AD$29=1, 1, 0)</f>
        <v>0</v>
      </c>
      <c r="O20" s="165">
        <f>IF(入力用!AD$29=2, 1, 0)</f>
        <v>0</v>
      </c>
      <c r="P20" s="165">
        <f>IF(入力用!AD$30=1, 1, 0)</f>
        <v>0</v>
      </c>
      <c r="Q20" s="165">
        <f>IF(入力用!AD$30=2, 1, 0)</f>
        <v>0</v>
      </c>
      <c r="R20" s="165">
        <f>IF(入力用!AD$31=1, 1, 0)</f>
        <v>0</v>
      </c>
      <c r="S20" s="165">
        <f>IF(入力用!AD$31=2, 1, 0)</f>
        <v>0</v>
      </c>
      <c r="T20" s="165">
        <f>IF(入力用!AD$32=1, 1, 0)</f>
        <v>0</v>
      </c>
      <c r="U20" s="165">
        <f>IF(入力用!AD$32=2, 1, 0)</f>
        <v>0</v>
      </c>
      <c r="V20" s="165">
        <f>IF(入力用!AD$33=1, 1, 0)</f>
        <v>0</v>
      </c>
      <c r="W20" s="165">
        <f>IF(入力用!AD$33=2,1,0)</f>
        <v>0</v>
      </c>
      <c r="X20" s="165">
        <f>IF(入力用!AD$33=3,1,0)</f>
        <v>0</v>
      </c>
      <c r="Y20" s="165">
        <f>IF(入力用!AD$34=1, 1, 0)</f>
        <v>0</v>
      </c>
      <c r="Z20" s="165">
        <f>IF(入力用!AD$34=2, 1, 0)</f>
        <v>0</v>
      </c>
      <c r="AA20" s="165">
        <f>IF(入力用!AD$34=3, 1, 0)</f>
        <v>0</v>
      </c>
      <c r="AB20" s="165">
        <f>IF(入力用!AD$35=1, 1, 0)</f>
        <v>0</v>
      </c>
      <c r="AC20" s="165">
        <f>IF(入力用!AD$35=2, 1, 0)</f>
        <v>0</v>
      </c>
      <c r="AD20" s="165">
        <f>IF(入力用!AD$36=1, 1, 0)</f>
        <v>0</v>
      </c>
      <c r="AE20" s="165">
        <f>IF(入力用!AD$36=2, 1, 0)</f>
        <v>0</v>
      </c>
      <c r="AF20" s="165">
        <f>IF(入力用!AD$36=3, 1, 0)</f>
        <v>0</v>
      </c>
      <c r="AG20" s="165">
        <f>IF(入力用!AD$37=1, 1, 0)</f>
        <v>0</v>
      </c>
      <c r="AH20" s="165">
        <f>IF(入力用!AD$37=2, 1, 0)</f>
        <v>0</v>
      </c>
      <c r="AI20" s="165">
        <f>IF(入力用!AD$38=1, 1, 0)</f>
        <v>0</v>
      </c>
      <c r="AJ20" s="165">
        <f>IF(入力用!AD$38=2, 1, 0)</f>
        <v>0</v>
      </c>
      <c r="AK20" s="165">
        <f>IF(入力用!AD$38=3, 1, 0)</f>
        <v>0</v>
      </c>
      <c r="AL20" s="165">
        <f>IF(入力用!AD$39=1, 1, 0)</f>
        <v>0</v>
      </c>
      <c r="AM20" s="165">
        <f>IF(入力用!AD$39=2, 1, 0)</f>
        <v>0</v>
      </c>
      <c r="AN20" s="165">
        <f>IF(入力用!AD$39=3, 1, 0)</f>
        <v>0</v>
      </c>
      <c r="AO20" s="165">
        <f>IF(入力用!AD$39=4, 1, 0)</f>
        <v>0</v>
      </c>
      <c r="AP20" s="165">
        <f>IF(入力用!AD$40=1, 1, 0)</f>
        <v>0</v>
      </c>
      <c r="AQ20" s="165">
        <f>IF(入力用!AD$40=2, 1, 0)</f>
        <v>0</v>
      </c>
    </row>
    <row r="21" spans="1:43">
      <c r="A21" s="165">
        <v>2022</v>
      </c>
      <c r="B21" s="165">
        <v>1</v>
      </c>
      <c r="C21" s="165" t="str">
        <f>IF(入力用!$E$16=1, 1, IF(入力用!$E$16=2, 2, ""))</f>
        <v/>
      </c>
      <c r="D21" s="165">
        <f>IF(入力用!G17="", 0,1)</f>
        <v>0</v>
      </c>
      <c r="E21" s="165" t="str">
        <f>IF(OR(C21="",D21=0),"", IF(OR(AND(C21=1,入力用!G$17&gt;=85),AND(C21=2,入力用!G$17&gt;=90)),1,0))</f>
        <v/>
      </c>
      <c r="F21" s="165">
        <f>IF(OR(AND(OR(入力用!G$25="",入力用!G$25=2), OR(入力用!G$18="", 入力用!G$19="")), AND(入力用!G$25="",入力用!G$18&lt;130,入力用!G$19&lt;85)), 0, 1)</f>
        <v>0</v>
      </c>
      <c r="G21" s="165" t="str">
        <f>IF(F21=0, "", IF(OR(入力用!G$25=1,入力用!G$18&gt;=130,入力用!G$19&gt;=85),1,0))</f>
        <v/>
      </c>
      <c r="H21" s="165">
        <f>IF(OR(AND(入力用!G$26=2, 入力用!G$20="", 入力用!G$21=""), AND(入力用!G$26="", 入力用!G$20&lt;110), AND(入力用!G$26="", 入力用!G$20="", 入力用!G$21&lt;6), AND(入力用!G$26="", 入力用!G$20="", 入力用!G$21="")), 0, 1)</f>
        <v>0</v>
      </c>
      <c r="I21" s="165" t="str">
        <f>IF(H21=0,"",IF(OR(入力用!G$26=1, 入力用!G$20&gt;=110, 入力用!G$21&gt;=6),1,0))</f>
        <v/>
      </c>
      <c r="J21" s="165">
        <f>IF(OR(AND(入力用!G$27=2,入力用!G$22&lt;150, 入力用!G$23=""), AND(入力用!G$27=2, 入力用!G$22="", OR(入力用!G$23&gt;=40, 入力用!G$23="")), AND(入力用!G$27="", 入力用!G$22&lt;150, OR(入力用!G$23&gt;=40, 入力用!G$23="")), AND(入力用!G$27="", 入力用!G$22="", OR(入力用!G$23&gt;=40, 入力用!G$23=""))), 0, 1)</f>
        <v>0</v>
      </c>
      <c r="K21" s="165" t="str">
        <f>IF(J21=0,"",IF(OR(入力用!G$27=1,入力用!G$22&gt;=150,入力用!G$23&lt;40),1,0))</f>
        <v/>
      </c>
      <c r="L21" s="165">
        <f>IF(入力用!G$28=1, 1, 0)</f>
        <v>0</v>
      </c>
      <c r="M21" s="165">
        <f>IF(入力用!G$28=2, 1, 0)</f>
        <v>0</v>
      </c>
      <c r="N21" s="165">
        <f>IF(入力用!G$29=1, 1, 0)</f>
        <v>0</v>
      </c>
      <c r="O21" s="165">
        <f>IF(入力用!G$29=2, 1, 0)</f>
        <v>0</v>
      </c>
      <c r="P21" s="165">
        <f>IF(入力用!G$30=1, 1, 0)</f>
        <v>0</v>
      </c>
      <c r="Q21" s="165">
        <f>IF(入力用!G$30=2, 1, 0)</f>
        <v>0</v>
      </c>
      <c r="R21" s="165">
        <f>IF(入力用!G$31=1, 1, 0)</f>
        <v>0</v>
      </c>
      <c r="S21" s="165">
        <f>IF(入力用!G$31=2, 1, 0)</f>
        <v>0</v>
      </c>
      <c r="T21" s="165">
        <f>IF(入力用!G$32=1, 1, 0)</f>
        <v>0</v>
      </c>
      <c r="U21" s="165">
        <f>IF(入力用!G$32=2, 1, 0)</f>
        <v>0</v>
      </c>
      <c r="V21" s="165">
        <f>IF(入力用!G$33=1, 1, 0)</f>
        <v>0</v>
      </c>
      <c r="W21" s="165">
        <f>IF(入力用!G$33=2,1,0)</f>
        <v>0</v>
      </c>
      <c r="X21" s="165">
        <f>IF(入力用!G$33=3,1,0)</f>
        <v>0</v>
      </c>
      <c r="Y21" s="165">
        <f>IF(入力用!G$34=1, 1, 0)</f>
        <v>0</v>
      </c>
      <c r="Z21" s="165">
        <f>IF(入力用!G$34=2, 1, 0)</f>
        <v>0</v>
      </c>
      <c r="AA21" s="165">
        <f>IF(入力用!G$34=3, 1, 0)</f>
        <v>0</v>
      </c>
      <c r="AB21" s="165">
        <f>IF(入力用!G$35=1, 1, 0)</f>
        <v>0</v>
      </c>
      <c r="AC21" s="165">
        <f>IF(入力用!G$35=2, 1, 0)</f>
        <v>0</v>
      </c>
      <c r="AD21" s="165">
        <f>IF(入力用!G$36=1, 1, 0)</f>
        <v>0</v>
      </c>
      <c r="AE21" s="165">
        <f>IF(入力用!G$36=2, 1, 0)</f>
        <v>0</v>
      </c>
      <c r="AF21" s="165">
        <f>IF(入力用!G$36=3, 1, 0)</f>
        <v>0</v>
      </c>
      <c r="AG21" s="165">
        <f>IF(入力用!G$37=1, 1, 0)</f>
        <v>0</v>
      </c>
      <c r="AH21" s="165">
        <f>IF(入力用!G$37=2, 1, 0)</f>
        <v>0</v>
      </c>
      <c r="AI21" s="165">
        <f>IF(入力用!G$38=1, 1, 0)</f>
        <v>0</v>
      </c>
      <c r="AJ21" s="165">
        <f>IF(入力用!G$38=2, 1, 0)</f>
        <v>0</v>
      </c>
      <c r="AK21" s="165">
        <f>IF(入力用!G$38=3, 1, 0)</f>
        <v>0</v>
      </c>
      <c r="AL21" s="165">
        <f>IF(入力用!G$39=1, 1, 0)</f>
        <v>0</v>
      </c>
      <c r="AM21" s="165">
        <f>IF(入力用!G$39=2, 1, 0)</f>
        <v>0</v>
      </c>
      <c r="AN21" s="165">
        <f>IF(入力用!G$39=3, 1, 0)</f>
        <v>0</v>
      </c>
      <c r="AO21" s="165">
        <f>IF(入力用!G$39=4, 1, 0)</f>
        <v>0</v>
      </c>
      <c r="AP21" s="165">
        <f>IF(入力用!G$40=1, 1, 0)</f>
        <v>0</v>
      </c>
      <c r="AQ21" s="165">
        <f>IF(入力用!G$40=2, 1, 0)</f>
        <v>0</v>
      </c>
    </row>
    <row r="22" spans="1:43">
      <c r="A22" s="165">
        <v>2022</v>
      </c>
      <c r="B22" s="165">
        <v>2</v>
      </c>
      <c r="C22" s="165" t="str">
        <f>IF(入力用!$H$16=1, 1, IF(入力用!$H$16=2, 2, ""))</f>
        <v/>
      </c>
      <c r="D22" s="165">
        <f>IF(入力用!J17="", 0,1)</f>
        <v>0</v>
      </c>
      <c r="E22" s="165" t="str">
        <f>IF(OR(C22="",D22=0),"", IF(OR(AND(C22=1,入力用!J$17&gt;=85),AND(C22=2,入力用!J$17&gt;=90)),1,0))</f>
        <v/>
      </c>
      <c r="F22" s="165">
        <f>IF(OR(AND(OR(入力用!J$25="",入力用!J$25=2), OR(入力用!J$18="", 入力用!J$19="")), AND(入力用!J$25="",入力用!J$18&lt;130,入力用!J$19&lt;85)), 0, 1)</f>
        <v>0</v>
      </c>
      <c r="G22" s="165" t="str">
        <f>IF(F22=0, "", IF(OR(入力用!J$25=1,入力用!J$18&gt;=130,入力用!J$19&gt;=85),1,0))</f>
        <v/>
      </c>
      <c r="H22" s="165">
        <f>IF(OR(AND(入力用!J$26=2, 入力用!J$20="", 入力用!J$21=""), AND(入力用!J$26="", 入力用!J$20&lt;110), AND(入力用!J$26="", 入力用!J$20="", 入力用!J$21&lt;6), AND(入力用!J$26="", 入力用!J$20="", 入力用!J$21="")), 0, 1)</f>
        <v>0</v>
      </c>
      <c r="I22" s="165" t="str">
        <f>IF(H22=0,"",IF(OR(入力用!J$26=1, 入力用!J$20&gt;=110, 入力用!J$21&gt;=6),1,0))</f>
        <v/>
      </c>
      <c r="J22" s="165">
        <f>IF(OR(AND(入力用!J$27=2,入力用!J$22&lt;150, 入力用!J$23=""), AND(入力用!J$27=2, 入力用!J$22="", OR(入力用!J$23&gt;=40, 入力用!J$23="")), AND(入力用!J$27="", 入力用!J$22&lt;150, OR(入力用!J$23&gt;=40, 入力用!J$23="")), AND(入力用!J$27="", 入力用!J$22="", OR(入力用!J$23&gt;=40, 入力用!J$23=""))), 0, 1)</f>
        <v>0</v>
      </c>
      <c r="K22" s="165" t="str">
        <f>IF(J22=0,"",IF(OR(入力用!J$27=1,入力用!J$22&gt;=150,入力用!J$23&lt;40),1,0))</f>
        <v/>
      </c>
      <c r="L22" s="165">
        <f>IF(入力用!J$28=1, 1, 0)</f>
        <v>0</v>
      </c>
      <c r="M22" s="165">
        <f>IF(入力用!J$28=2, 1, 0)</f>
        <v>0</v>
      </c>
      <c r="N22" s="165">
        <f>IF(入力用!J$29=1, 1, 0)</f>
        <v>0</v>
      </c>
      <c r="O22" s="165">
        <f>IF(入力用!J$29=2, 1, 0)</f>
        <v>0</v>
      </c>
      <c r="P22" s="165">
        <f>IF(入力用!J$30=1, 1, 0)</f>
        <v>0</v>
      </c>
      <c r="Q22" s="165">
        <f>IF(入力用!J$30=2, 1, 0)</f>
        <v>0</v>
      </c>
      <c r="R22" s="165">
        <f>IF(入力用!J$31=1, 1, 0)</f>
        <v>0</v>
      </c>
      <c r="S22" s="165">
        <f>IF(入力用!J$31=2, 1, 0)</f>
        <v>0</v>
      </c>
      <c r="T22" s="165">
        <f>IF(入力用!J$32=1, 1, 0)</f>
        <v>0</v>
      </c>
      <c r="U22" s="165">
        <f>IF(入力用!J$32=2, 1, 0)</f>
        <v>0</v>
      </c>
      <c r="V22" s="165">
        <f>IF(入力用!J$33=1, 1, 0)</f>
        <v>0</v>
      </c>
      <c r="W22" s="165">
        <f>IF(入力用!J$33=2,1,0)</f>
        <v>0</v>
      </c>
      <c r="X22" s="165">
        <f>IF(入力用!J$33=3,1,0)</f>
        <v>0</v>
      </c>
      <c r="Y22" s="165">
        <f>IF(入力用!J$34=1, 1, 0)</f>
        <v>0</v>
      </c>
      <c r="Z22" s="165">
        <f>IF(入力用!J$34=2, 1, 0)</f>
        <v>0</v>
      </c>
      <c r="AA22" s="165">
        <f>IF(入力用!J$34=3, 1, 0)</f>
        <v>0</v>
      </c>
      <c r="AB22" s="165">
        <f>IF(入力用!J$35=1, 1, 0)</f>
        <v>0</v>
      </c>
      <c r="AC22" s="165">
        <f>IF(入力用!J$35=2, 1, 0)</f>
        <v>0</v>
      </c>
      <c r="AD22" s="165">
        <f>IF(入力用!J$36=1, 1, 0)</f>
        <v>0</v>
      </c>
      <c r="AE22" s="165">
        <f>IF(入力用!J$36=2, 1, 0)</f>
        <v>0</v>
      </c>
      <c r="AF22" s="165">
        <f>IF(入力用!J$36=3, 1, 0)</f>
        <v>0</v>
      </c>
      <c r="AG22" s="165">
        <f>IF(入力用!J$37=1, 1, 0)</f>
        <v>0</v>
      </c>
      <c r="AH22" s="165">
        <f>IF(入力用!J$37=2, 1, 0)</f>
        <v>0</v>
      </c>
      <c r="AI22" s="165">
        <f>IF(入力用!J$38=1, 1, 0)</f>
        <v>0</v>
      </c>
      <c r="AJ22" s="165">
        <f>IF(入力用!J$38=2, 1, 0)</f>
        <v>0</v>
      </c>
      <c r="AK22" s="165">
        <f>IF(入力用!J$38=3, 1, 0)</f>
        <v>0</v>
      </c>
      <c r="AL22" s="165">
        <f>IF(入力用!J$39=1, 1, 0)</f>
        <v>0</v>
      </c>
      <c r="AM22" s="165">
        <f>IF(入力用!J$39=2, 1, 0)</f>
        <v>0</v>
      </c>
      <c r="AN22" s="165">
        <f>IF(入力用!J$39=3, 1, 0)</f>
        <v>0</v>
      </c>
      <c r="AO22" s="165">
        <f>IF(入力用!J$39=4, 1, 0)</f>
        <v>0</v>
      </c>
      <c r="AP22" s="165">
        <f>IF(入力用!J$40=1, 1, 0)</f>
        <v>0</v>
      </c>
      <c r="AQ22" s="165">
        <f>IF(入力用!J$40=2, 1, 0)</f>
        <v>0</v>
      </c>
    </row>
    <row r="23" spans="1:43">
      <c r="A23" s="165">
        <v>2022</v>
      </c>
      <c r="B23" s="165">
        <v>3</v>
      </c>
      <c r="C23" s="165" t="str">
        <f>IF(入力用!$K$16=1, 1, IF(入力用!$K$16=2, 2, ""))</f>
        <v/>
      </c>
      <c r="D23" s="165">
        <f>IF(入力用!M17="", 0,1)</f>
        <v>0</v>
      </c>
      <c r="E23" s="165" t="str">
        <f>IF(OR(C23="",D23=0),"", IF(OR(AND(C23=1,入力用!M$17&gt;=85),AND(C23=2,入力用!M$17&gt;=90)),1,0))</f>
        <v/>
      </c>
      <c r="F23" s="165">
        <f>IF(OR(AND(OR(入力用!M$25="",入力用!M$25=2), OR(入力用!M$18="", 入力用!M$19="")), AND(入力用!M$25="",入力用!M$18&lt;130,入力用!M$19&lt;85)), 0, 1)</f>
        <v>0</v>
      </c>
      <c r="G23" s="165" t="str">
        <f>IF(F23=0, "", IF(OR(入力用!M$25=1,入力用!M$18&gt;=130,入力用!M$19&gt;=85),1,0))</f>
        <v/>
      </c>
      <c r="H23" s="165">
        <f>IF(OR(AND(入力用!M$26=2, 入力用!M$20="", 入力用!M$21=""), AND(入力用!M$26="", 入力用!M$20&lt;110), AND(入力用!M$26="", 入力用!M$20="", 入力用!M$21&lt;6), AND(入力用!M$26="", 入力用!M$20="", 入力用!M$21="")), 0, 1)</f>
        <v>0</v>
      </c>
      <c r="I23" s="165" t="str">
        <f>IF(H23=0,"",IF(OR(入力用!M$26=1, 入力用!M$20&gt;=110, 入力用!M$21&gt;=6),1,0))</f>
        <v/>
      </c>
      <c r="J23" s="165">
        <f>IF(OR(AND(入力用!M$27=2,入力用!M$22&lt;150, 入力用!M$23=""), AND(入力用!M$27=2, 入力用!M$22="", OR(入力用!M$23&gt;=40, 入力用!M$23="")), AND(入力用!M$27="", 入力用!M$22&lt;150, OR(入力用!M$23&gt;=40, 入力用!M$23="")), AND(入力用!M$27="", 入力用!M$22="", OR(入力用!M$23&gt;=40, 入力用!M$23=""))), 0, 1)</f>
        <v>0</v>
      </c>
      <c r="K23" s="165" t="str">
        <f>IF(J23=0,"",IF(OR(入力用!M$27=1,入力用!M$22&gt;=150,入力用!M$23&lt;40),1,0))</f>
        <v/>
      </c>
      <c r="L23" s="165">
        <f>IF(入力用!M$28=1, 1, 0)</f>
        <v>0</v>
      </c>
      <c r="M23" s="165">
        <f>IF(入力用!M$28=2, 1, 0)</f>
        <v>0</v>
      </c>
      <c r="N23" s="165">
        <f>IF(入力用!M$29=1, 1, 0)</f>
        <v>0</v>
      </c>
      <c r="O23" s="165">
        <f>IF(入力用!M$29=2, 1, 0)</f>
        <v>0</v>
      </c>
      <c r="P23" s="165">
        <f>IF(入力用!M$30=1, 1, 0)</f>
        <v>0</v>
      </c>
      <c r="Q23" s="165">
        <f>IF(入力用!M$30=2, 1, 0)</f>
        <v>0</v>
      </c>
      <c r="R23" s="165">
        <f>IF(入力用!M$31=1, 1, 0)</f>
        <v>0</v>
      </c>
      <c r="S23" s="165">
        <f>IF(入力用!M$31=2, 1, 0)</f>
        <v>0</v>
      </c>
      <c r="T23" s="165">
        <f>IF(入力用!M$32=1, 1, 0)</f>
        <v>0</v>
      </c>
      <c r="U23" s="165">
        <f>IF(入力用!M$32=2, 1, 0)</f>
        <v>0</v>
      </c>
      <c r="V23" s="165">
        <f>IF(入力用!M$33=1, 1, 0)</f>
        <v>0</v>
      </c>
      <c r="W23" s="165">
        <f>IF(入力用!M$33=2,1,0)</f>
        <v>0</v>
      </c>
      <c r="X23" s="165">
        <f>IF(入力用!M$33=3,1,0)</f>
        <v>0</v>
      </c>
      <c r="Y23" s="165">
        <f>IF(入力用!M$34=1, 1, 0)</f>
        <v>0</v>
      </c>
      <c r="Z23" s="165">
        <f>IF(入力用!M$34=2, 1, 0)</f>
        <v>0</v>
      </c>
      <c r="AA23" s="165">
        <f>IF(入力用!M$34=3, 1, 0)</f>
        <v>0</v>
      </c>
      <c r="AB23" s="165">
        <f>IF(入力用!M$35=1, 1, 0)</f>
        <v>0</v>
      </c>
      <c r="AC23" s="165">
        <f>IF(入力用!M$35=2, 1, 0)</f>
        <v>0</v>
      </c>
      <c r="AD23" s="165">
        <f>IF(入力用!M$36=1, 1, 0)</f>
        <v>0</v>
      </c>
      <c r="AE23" s="165">
        <f>IF(入力用!M$36=2, 1, 0)</f>
        <v>0</v>
      </c>
      <c r="AF23" s="165">
        <f>IF(入力用!M$36=3, 1, 0)</f>
        <v>0</v>
      </c>
      <c r="AG23" s="165">
        <f>IF(入力用!M$37=1, 1, 0)</f>
        <v>0</v>
      </c>
      <c r="AH23" s="165">
        <f>IF(入力用!M$37=2, 1, 0)</f>
        <v>0</v>
      </c>
      <c r="AI23" s="165">
        <f>IF(入力用!M$38=1, 1, 0)</f>
        <v>0</v>
      </c>
      <c r="AJ23" s="165">
        <f>IF(入力用!M$38=2, 1, 0)</f>
        <v>0</v>
      </c>
      <c r="AK23" s="165">
        <f>IF(入力用!M$38=3, 1, 0)</f>
        <v>0</v>
      </c>
      <c r="AL23" s="165">
        <f>IF(入力用!M$39=1, 1, 0)</f>
        <v>0</v>
      </c>
      <c r="AM23" s="165">
        <f>IF(入力用!M$39=2, 1, 0)</f>
        <v>0</v>
      </c>
      <c r="AN23" s="165">
        <f>IF(入力用!M$39=3, 1, 0)</f>
        <v>0</v>
      </c>
      <c r="AO23" s="165">
        <f>IF(入力用!M$39=4, 1, 0)</f>
        <v>0</v>
      </c>
      <c r="AP23" s="165">
        <f>IF(入力用!M$40=1, 1, 0)</f>
        <v>0</v>
      </c>
      <c r="AQ23" s="165">
        <f>IF(入力用!M$40=2, 1, 0)</f>
        <v>0</v>
      </c>
    </row>
    <row r="24" spans="1:43">
      <c r="A24" s="165">
        <v>2022</v>
      </c>
      <c r="B24" s="165">
        <v>4</v>
      </c>
      <c r="C24" s="165" t="str">
        <f>IF(入力用!$N$16=1, 1, IF(入力用!$N$16=2, 2, ""))</f>
        <v/>
      </c>
      <c r="D24" s="165">
        <f>IF(入力用!P17="", 0,1)</f>
        <v>0</v>
      </c>
      <c r="E24" s="165" t="str">
        <f>IF(OR(C24="",D24=0),"", IF(OR(AND(C24=1,入力用!P$17&gt;=85),AND(C24=2,入力用!P$17&gt;=90)),1,0))</f>
        <v/>
      </c>
      <c r="F24" s="165">
        <f>IF(OR(AND(OR(入力用!P$25="",入力用!P$25=2), OR(入力用!P$18="", 入力用!P$19="")), AND(入力用!P$25="",入力用!P$18&lt;130,入力用!P$19&lt;85)), 0, 1)</f>
        <v>0</v>
      </c>
      <c r="G24" s="165" t="str">
        <f>IF(F24=0, "", IF(OR(入力用!P$25=1,入力用!P$18&gt;=130,入力用!P$19&gt;=85),1,0))</f>
        <v/>
      </c>
      <c r="H24" s="165">
        <f>IF(OR(AND(入力用!P$26=2, 入力用!P$20="", 入力用!P$21=""), AND(入力用!P$26="", 入力用!P$20&lt;110), AND(入力用!P$26="", 入力用!P$20="", 入力用!P$21&lt;6), AND(入力用!P$26="", 入力用!P$20="", 入力用!P$21="")), 0, 1)</f>
        <v>0</v>
      </c>
      <c r="I24" s="165" t="str">
        <f>IF(H24=0,"",IF(OR(入力用!P$26=1, 入力用!P$20&gt;=110, 入力用!P$21&gt;=6),1,0))</f>
        <v/>
      </c>
      <c r="J24" s="165">
        <f>IF(OR(AND(入力用!P$27=2,入力用!P$22&lt;150, 入力用!P$23=""), AND(入力用!P$27=2, 入力用!P$22="", OR(入力用!P$23&gt;=40, 入力用!P$23="")), AND(入力用!P$27="", 入力用!P$22&lt;150, OR(入力用!P$23&gt;=40, 入力用!P$23="")), AND(入力用!P$27="", 入力用!P$22="", OR(入力用!P$23&gt;=40, 入力用!P$23=""))), 0, 1)</f>
        <v>0</v>
      </c>
      <c r="K24" s="165" t="str">
        <f>IF(J24=0,"",IF(OR(入力用!P$27=1,入力用!P$22&gt;=150,入力用!P$23&lt;40),1,0))</f>
        <v/>
      </c>
      <c r="L24" s="165">
        <f>IF(入力用!P$28=1, 1, 0)</f>
        <v>0</v>
      </c>
      <c r="M24" s="165">
        <f>IF(入力用!P$28=2, 1, 0)</f>
        <v>0</v>
      </c>
      <c r="N24" s="165">
        <f>IF(入力用!P$29=1, 1, 0)</f>
        <v>0</v>
      </c>
      <c r="O24" s="165">
        <f>IF(入力用!P$29=2, 1, 0)</f>
        <v>0</v>
      </c>
      <c r="P24" s="165">
        <f>IF(入力用!P$30=1, 1, 0)</f>
        <v>0</v>
      </c>
      <c r="Q24" s="165">
        <f>IF(入力用!P$30=2, 1, 0)</f>
        <v>0</v>
      </c>
      <c r="R24" s="165">
        <f>IF(入力用!P$31=1, 1, 0)</f>
        <v>0</v>
      </c>
      <c r="S24" s="165">
        <f>IF(入力用!P$31=2, 1, 0)</f>
        <v>0</v>
      </c>
      <c r="T24" s="165">
        <f>IF(入力用!P$32=1, 1, 0)</f>
        <v>0</v>
      </c>
      <c r="U24" s="165">
        <f>IF(入力用!P$32=2, 1, 0)</f>
        <v>0</v>
      </c>
      <c r="V24" s="165">
        <f>IF(入力用!P$33=1, 1, 0)</f>
        <v>0</v>
      </c>
      <c r="W24" s="165">
        <f>IF(入力用!P$33=2,1,0)</f>
        <v>0</v>
      </c>
      <c r="X24" s="165">
        <f>IF(入力用!P$33=3,1,0)</f>
        <v>0</v>
      </c>
      <c r="Y24" s="165">
        <f>IF(入力用!P$34=1, 1, 0)</f>
        <v>0</v>
      </c>
      <c r="Z24" s="165">
        <f>IF(入力用!P$34=2, 1, 0)</f>
        <v>0</v>
      </c>
      <c r="AA24" s="165">
        <f>IF(入力用!P$34=3, 1, 0)</f>
        <v>0</v>
      </c>
      <c r="AB24" s="165">
        <f>IF(入力用!P$35=1, 1, 0)</f>
        <v>0</v>
      </c>
      <c r="AC24" s="165">
        <f>IF(入力用!P$35=2, 1, 0)</f>
        <v>0</v>
      </c>
      <c r="AD24" s="165">
        <f>IF(入力用!P$36=1, 1, 0)</f>
        <v>0</v>
      </c>
      <c r="AE24" s="165">
        <f>IF(入力用!P$36=2, 1, 0)</f>
        <v>0</v>
      </c>
      <c r="AF24" s="165">
        <f>IF(入力用!P$36=3, 1, 0)</f>
        <v>0</v>
      </c>
      <c r="AG24" s="165">
        <f>IF(入力用!P$37=1, 1, 0)</f>
        <v>0</v>
      </c>
      <c r="AH24" s="165">
        <f>IF(入力用!P$37=2, 1, 0)</f>
        <v>0</v>
      </c>
      <c r="AI24" s="165">
        <f>IF(入力用!P$38=1, 1, 0)</f>
        <v>0</v>
      </c>
      <c r="AJ24" s="165">
        <f>IF(入力用!P$38=2, 1, 0)</f>
        <v>0</v>
      </c>
      <c r="AK24" s="165">
        <f>IF(入力用!P$38=3, 1, 0)</f>
        <v>0</v>
      </c>
      <c r="AL24" s="165">
        <f>IF(入力用!P$39=1, 1, 0)</f>
        <v>0</v>
      </c>
      <c r="AM24" s="165">
        <f>IF(入力用!P$39=2, 1, 0)</f>
        <v>0</v>
      </c>
      <c r="AN24" s="165">
        <f>IF(入力用!P$39=3, 1, 0)</f>
        <v>0</v>
      </c>
      <c r="AO24" s="165">
        <f>IF(入力用!P$39=4, 1, 0)</f>
        <v>0</v>
      </c>
      <c r="AP24" s="165">
        <f>IF(入力用!P$40=1, 1, 0)</f>
        <v>0</v>
      </c>
      <c r="AQ24" s="165">
        <f>IF(入力用!P$40=2, 1, 0)</f>
        <v>0</v>
      </c>
    </row>
    <row r="25" spans="1:43">
      <c r="A25" s="165">
        <v>2022</v>
      </c>
      <c r="B25" s="165">
        <v>5</v>
      </c>
      <c r="C25" s="165" t="str">
        <f>IF(入力用!$Q$16=1, 1, IF(入力用!$Q$16=2, 2, ""))</f>
        <v/>
      </c>
      <c r="D25" s="165">
        <f>IF(入力用!S17="", 0,1)</f>
        <v>0</v>
      </c>
      <c r="E25" s="165" t="str">
        <f>IF(OR(C25="",D25=0),"", IF(OR(AND(C25=1,入力用!S$17&gt;=85),AND(C25=2,入力用!S$17&gt;=90)),1,0))</f>
        <v/>
      </c>
      <c r="F25" s="165">
        <f>IF(OR(AND(OR(入力用!S$25="",入力用!S$25=2), OR(入力用!S$18="", 入力用!S$19="")), AND(入力用!S$25="",入力用!S$18&lt;130,入力用!S$19&lt;85)), 0, 1)</f>
        <v>0</v>
      </c>
      <c r="G25" s="165" t="str">
        <f>IF(F25=0, "", IF(OR(入力用!S$25=1,入力用!S$18&gt;=130,入力用!S$19&gt;=85),1,0))</f>
        <v/>
      </c>
      <c r="H25" s="165">
        <f>IF(OR(AND(入力用!S$26=2, 入力用!S$20="", 入力用!S$21=""), AND(入力用!S$26="", 入力用!S$20&lt;110), AND(入力用!S$26="", 入力用!S$20="", 入力用!S$21&lt;6), AND(入力用!S$26="", 入力用!S$20="", 入力用!S$21="")), 0, 1)</f>
        <v>0</v>
      </c>
      <c r="I25" s="165" t="str">
        <f>IF(H25=0,"",IF(OR(入力用!S$26=1, 入力用!S$20&gt;=110, 入力用!S$21&gt;=6),1,0))</f>
        <v/>
      </c>
      <c r="J25" s="165">
        <f>IF(OR(AND(入力用!S$27=2,入力用!S$22&lt;150, 入力用!S$23=""), AND(入力用!S$27=2, 入力用!S$22="", OR(入力用!S$23&gt;=40, 入力用!S$23="")), AND(入力用!S$27="", 入力用!S$22&lt;150, OR(入力用!S$23&gt;=40, 入力用!S$23="")), AND(入力用!S$27="", 入力用!S$22="", OR(入力用!S$23&gt;=40, 入力用!S$23=""))), 0, 1)</f>
        <v>0</v>
      </c>
      <c r="K25" s="165" t="str">
        <f>IF(J25=0,"",IF(OR(入力用!S$27=1,入力用!S$22&gt;=150,入力用!S$23&lt;40),1,0))</f>
        <v/>
      </c>
      <c r="L25" s="165">
        <f>IF(入力用!S$28=1, 1, 0)</f>
        <v>0</v>
      </c>
      <c r="M25" s="165">
        <f>IF(入力用!S$28=2, 1, 0)</f>
        <v>0</v>
      </c>
      <c r="N25" s="165">
        <f>IF(入力用!S$29=1, 1, 0)</f>
        <v>0</v>
      </c>
      <c r="O25" s="165">
        <f>IF(入力用!S$29=2, 1, 0)</f>
        <v>0</v>
      </c>
      <c r="P25" s="165">
        <f>IF(入力用!S$30=1, 1, 0)</f>
        <v>0</v>
      </c>
      <c r="Q25" s="165">
        <f>IF(入力用!S$30=2, 1, 0)</f>
        <v>0</v>
      </c>
      <c r="R25" s="165">
        <f>IF(入力用!S$31=1, 1, 0)</f>
        <v>0</v>
      </c>
      <c r="S25" s="165">
        <f>IF(入力用!S$31=2, 1, 0)</f>
        <v>0</v>
      </c>
      <c r="T25" s="165">
        <f>IF(入力用!S$32=1, 1, 0)</f>
        <v>0</v>
      </c>
      <c r="U25" s="165">
        <f>IF(入力用!S$32=2, 1, 0)</f>
        <v>0</v>
      </c>
      <c r="V25" s="165">
        <f>IF(入力用!S$33=1, 1, 0)</f>
        <v>0</v>
      </c>
      <c r="W25" s="165">
        <f>IF(入力用!S$33=2,1,0)</f>
        <v>0</v>
      </c>
      <c r="X25" s="165">
        <f>IF(入力用!S$33=3,1,0)</f>
        <v>0</v>
      </c>
      <c r="Y25" s="165">
        <f>IF(入力用!S$34=1, 1, 0)</f>
        <v>0</v>
      </c>
      <c r="Z25" s="165">
        <f>IF(入力用!S$34=2, 1, 0)</f>
        <v>0</v>
      </c>
      <c r="AA25" s="165">
        <f>IF(入力用!S$34=3, 1, 0)</f>
        <v>0</v>
      </c>
      <c r="AB25" s="165">
        <f>IF(入力用!S$35=1, 1, 0)</f>
        <v>0</v>
      </c>
      <c r="AC25" s="165">
        <f>IF(入力用!S$35=2, 1, 0)</f>
        <v>0</v>
      </c>
      <c r="AD25" s="165">
        <f>IF(入力用!S$36=1, 1, 0)</f>
        <v>0</v>
      </c>
      <c r="AE25" s="165">
        <f>IF(入力用!S$36=2, 1, 0)</f>
        <v>0</v>
      </c>
      <c r="AF25" s="165">
        <f>IF(入力用!S$36=3, 1, 0)</f>
        <v>0</v>
      </c>
      <c r="AG25" s="165">
        <f>IF(入力用!S$37=1, 1, 0)</f>
        <v>0</v>
      </c>
      <c r="AH25" s="165">
        <f>IF(入力用!S$37=2, 1, 0)</f>
        <v>0</v>
      </c>
      <c r="AI25" s="165">
        <f>IF(入力用!S$38=1, 1, 0)</f>
        <v>0</v>
      </c>
      <c r="AJ25" s="165">
        <f>IF(入力用!S$38=2, 1, 0)</f>
        <v>0</v>
      </c>
      <c r="AK25" s="165">
        <f>IF(入力用!S$38=3, 1, 0)</f>
        <v>0</v>
      </c>
      <c r="AL25" s="165">
        <f>IF(入力用!S$39=1, 1, 0)</f>
        <v>0</v>
      </c>
      <c r="AM25" s="165">
        <f>IF(入力用!S$39=2, 1, 0)</f>
        <v>0</v>
      </c>
      <c r="AN25" s="165">
        <f>IF(入力用!S$39=3, 1, 0)</f>
        <v>0</v>
      </c>
      <c r="AO25" s="165">
        <f>IF(入力用!S$39=4, 1, 0)</f>
        <v>0</v>
      </c>
      <c r="AP25" s="165">
        <f>IF(入力用!S$40=1, 1, 0)</f>
        <v>0</v>
      </c>
      <c r="AQ25" s="165">
        <f>IF(入力用!S$40=2, 1, 0)</f>
        <v>0</v>
      </c>
    </row>
    <row r="26" spans="1:43">
      <c r="A26" s="165">
        <v>2022</v>
      </c>
      <c r="B26" s="165">
        <v>6</v>
      </c>
      <c r="C26" s="165" t="str">
        <f>IF(入力用!$T$16=1, 1, IF(入力用!$T$16=2, 2, ""))</f>
        <v/>
      </c>
      <c r="D26" s="165">
        <f>IF(入力用!V17="", 0,1)</f>
        <v>0</v>
      </c>
      <c r="E26" s="165" t="str">
        <f>IF(OR(C26="",D26=0),"", IF(OR(AND(C26=1,入力用!V$17&gt;=85),AND(C26=2,入力用!V$17&gt;=90)),1,0))</f>
        <v/>
      </c>
      <c r="F26" s="165">
        <f>IF(OR(AND(OR(入力用!V$25="",入力用!V$25=2), OR(入力用!V$18="", 入力用!V$19="")), AND(入力用!V$25="",入力用!V$18&lt;130,入力用!V$19&lt;85)), 0, 1)</f>
        <v>0</v>
      </c>
      <c r="G26" s="165" t="str">
        <f>IF(F26=0, "", IF(OR(入力用!V$25=1,入力用!V$18&gt;=130,入力用!V$19&gt;=85),1,0))</f>
        <v/>
      </c>
      <c r="H26" s="165">
        <f>IF(OR(AND(入力用!V$26=2, 入力用!V$20="", 入力用!V$21=""), AND(入力用!V$26="", 入力用!V$20&lt;110), AND(入力用!V$26="", 入力用!V$20="", 入力用!V$21&lt;6), AND(入力用!V$26="", 入力用!V$20="", 入力用!V$21="")), 0, 1)</f>
        <v>0</v>
      </c>
      <c r="I26" s="165" t="str">
        <f>IF(H26=0,"",IF(OR(入力用!V$26=1, 入力用!V$20&gt;=110, 入力用!V$21&gt;=6),1,0))</f>
        <v/>
      </c>
      <c r="J26" s="165">
        <f>IF(OR(AND(入力用!V$27=2,入力用!V$22&lt;150, 入力用!V$23=""), AND(入力用!V$27=2, 入力用!V$22="", OR(入力用!V$23&gt;=40, 入力用!V$23="")), AND(入力用!V$27="", 入力用!V$22&lt;150, OR(入力用!V$23&gt;=40, 入力用!V$23="")), AND(入力用!V$27="", 入力用!V$22="", OR(入力用!V$23&gt;=40, 入力用!V$23=""))), 0, 1)</f>
        <v>0</v>
      </c>
      <c r="K26" s="165" t="str">
        <f>IF(J26=0,"",IF(OR(入力用!V$27=1,入力用!V$22&gt;=150,入力用!V$23&lt;40),1,0))</f>
        <v/>
      </c>
      <c r="L26" s="165">
        <f>IF(入力用!V$28=1, 1, 0)</f>
        <v>0</v>
      </c>
      <c r="M26" s="165">
        <f>IF(入力用!V$28=2, 1, 0)</f>
        <v>0</v>
      </c>
      <c r="N26" s="165">
        <f>IF(入力用!V$29=1, 1, 0)</f>
        <v>0</v>
      </c>
      <c r="O26" s="165">
        <f>IF(入力用!V$29=2, 1, 0)</f>
        <v>0</v>
      </c>
      <c r="P26" s="165">
        <f>IF(入力用!V$30=1, 1, 0)</f>
        <v>0</v>
      </c>
      <c r="Q26" s="165">
        <f>IF(入力用!V$30=2, 1, 0)</f>
        <v>0</v>
      </c>
      <c r="R26" s="165">
        <f>IF(入力用!V$31=1, 1, 0)</f>
        <v>0</v>
      </c>
      <c r="S26" s="165">
        <f>IF(入力用!V$31=2, 1, 0)</f>
        <v>0</v>
      </c>
      <c r="T26" s="165">
        <f>IF(入力用!V$32=1, 1, 0)</f>
        <v>0</v>
      </c>
      <c r="U26" s="165">
        <f>IF(入力用!V$32=2, 1, 0)</f>
        <v>0</v>
      </c>
      <c r="V26" s="165">
        <f>IF(入力用!V$33=1, 1, 0)</f>
        <v>0</v>
      </c>
      <c r="W26" s="165">
        <f>IF(入力用!V$33=2,1,0)</f>
        <v>0</v>
      </c>
      <c r="X26" s="165">
        <f>IF(入力用!V$33=3,1,0)</f>
        <v>0</v>
      </c>
      <c r="Y26" s="165">
        <f>IF(入力用!V$34=1, 1, 0)</f>
        <v>0</v>
      </c>
      <c r="Z26" s="165">
        <f>IF(入力用!V$34=2, 1, 0)</f>
        <v>0</v>
      </c>
      <c r="AA26" s="165">
        <f>IF(入力用!V$34=3, 1, 0)</f>
        <v>0</v>
      </c>
      <c r="AB26" s="165">
        <f>IF(入力用!V$35=1, 1, 0)</f>
        <v>0</v>
      </c>
      <c r="AC26" s="165">
        <f>IF(入力用!V$35=2, 1, 0)</f>
        <v>0</v>
      </c>
      <c r="AD26" s="165">
        <f>IF(入力用!V$36=1, 1, 0)</f>
        <v>0</v>
      </c>
      <c r="AE26" s="165">
        <f>IF(入力用!V$36=2, 1, 0)</f>
        <v>0</v>
      </c>
      <c r="AF26" s="165">
        <f>IF(入力用!V$36=3, 1, 0)</f>
        <v>0</v>
      </c>
      <c r="AG26" s="165">
        <f>IF(入力用!V$37=1, 1, 0)</f>
        <v>0</v>
      </c>
      <c r="AH26" s="165">
        <f>IF(入力用!V$37=2, 1, 0)</f>
        <v>0</v>
      </c>
      <c r="AI26" s="165">
        <f>IF(入力用!V$38=1, 1, 0)</f>
        <v>0</v>
      </c>
      <c r="AJ26" s="165">
        <f>IF(入力用!V$38=2, 1, 0)</f>
        <v>0</v>
      </c>
      <c r="AK26" s="165">
        <f>IF(入力用!V$38=3, 1, 0)</f>
        <v>0</v>
      </c>
      <c r="AL26" s="165">
        <f>IF(入力用!V$39=1, 1, 0)</f>
        <v>0</v>
      </c>
      <c r="AM26" s="165">
        <f>IF(入力用!V$39=2, 1, 0)</f>
        <v>0</v>
      </c>
      <c r="AN26" s="165">
        <f>IF(入力用!V$39=3, 1, 0)</f>
        <v>0</v>
      </c>
      <c r="AO26" s="165">
        <f>IF(入力用!V$39=4, 1, 0)</f>
        <v>0</v>
      </c>
      <c r="AP26" s="165">
        <f>IF(入力用!V$40=1, 1, 0)</f>
        <v>0</v>
      </c>
      <c r="AQ26" s="165">
        <f>IF(入力用!V$40=2, 1, 0)</f>
        <v>0</v>
      </c>
    </row>
    <row r="27" spans="1:43">
      <c r="A27" s="165">
        <v>2022</v>
      </c>
      <c r="B27" s="165">
        <v>7</v>
      </c>
      <c r="C27" s="165" t="str">
        <f>IF(入力用!$W$16=1, 1, IF(入力用!$W$16=2, 2, ""))</f>
        <v/>
      </c>
      <c r="D27" s="165">
        <f>IF(入力用!Y17="", 0,1)</f>
        <v>0</v>
      </c>
      <c r="E27" s="165" t="str">
        <f>IF(OR(C27="",D27=0),"", IF(OR(AND(C27=1,入力用!Y$17&gt;=85),AND(C27=2,入力用!Y$17&gt;=90)),1,0))</f>
        <v/>
      </c>
      <c r="F27" s="165">
        <f>IF(OR(AND(OR(入力用!Y$25="",入力用!Y$25=2), OR(入力用!Y$18="", 入力用!Y$19="")), AND(入力用!Y$25="",入力用!Y$18&lt;130,入力用!Y$19&lt;85)), 0, 1)</f>
        <v>0</v>
      </c>
      <c r="G27" s="165" t="str">
        <f>IF(F27=0, "", IF(OR(入力用!Y$25=1,入力用!Y$18&gt;=130,入力用!Y$19&gt;=85),1,0))</f>
        <v/>
      </c>
      <c r="H27" s="165">
        <f>IF(OR(AND(入力用!Y$26=2, 入力用!Y$20="", 入力用!Y$21=""), AND(入力用!Y$26="", 入力用!Y$20&lt;110), AND(入力用!Y$26="", 入力用!Y$20="", 入力用!Y$21&lt;6), AND(入力用!Y$26="", 入力用!Y$20="", 入力用!Y$21="")), 0, 1)</f>
        <v>0</v>
      </c>
      <c r="I27" s="165" t="str">
        <f>IF(H27=0,"",IF(OR(入力用!Y$26=1, 入力用!Y$20&gt;=110, 入力用!Y$21&gt;=6),1,0))</f>
        <v/>
      </c>
      <c r="J27" s="165">
        <f>IF(OR(AND(入力用!Y$27=2,入力用!Y$22&lt;150, 入力用!Y$23=""), AND(入力用!Y$27=2, 入力用!Y$22="", OR(入力用!Y$23&gt;=40, 入力用!Y$23="")), AND(入力用!Y$27="", 入力用!Y$22&lt;150, OR(入力用!Y$23&gt;=40, 入力用!Y$23="")), AND(入力用!Y$27="", 入力用!Y$22="", OR(入力用!Y$23&gt;=40, 入力用!Y$23=""))), 0, 1)</f>
        <v>0</v>
      </c>
      <c r="K27" s="165" t="str">
        <f>IF(J27=0,"",IF(OR(入力用!Y$27=1,入力用!Y$22&gt;=150,入力用!Y$23&lt;40),1,0))</f>
        <v/>
      </c>
      <c r="L27" s="165">
        <f>IF(入力用!Y$28=1, 1, 0)</f>
        <v>0</v>
      </c>
      <c r="M27" s="165">
        <f>IF(入力用!Y$28=2, 1, 0)</f>
        <v>0</v>
      </c>
      <c r="N27" s="165">
        <f>IF(入力用!Y$29=1, 1, 0)</f>
        <v>0</v>
      </c>
      <c r="O27" s="165">
        <f>IF(入力用!Y$29=2, 1, 0)</f>
        <v>0</v>
      </c>
      <c r="P27" s="165">
        <f>IF(入力用!Y$30=1, 1, 0)</f>
        <v>0</v>
      </c>
      <c r="Q27" s="165">
        <f>IF(入力用!Y$30=2, 1, 0)</f>
        <v>0</v>
      </c>
      <c r="R27" s="165">
        <f>IF(入力用!Y$31=1, 1, 0)</f>
        <v>0</v>
      </c>
      <c r="S27" s="165">
        <f>IF(入力用!Y$31=2, 1, 0)</f>
        <v>0</v>
      </c>
      <c r="T27" s="165">
        <f>IF(入力用!Y$32=1, 1, 0)</f>
        <v>0</v>
      </c>
      <c r="U27" s="165">
        <f>IF(入力用!Y$32=2, 1, 0)</f>
        <v>0</v>
      </c>
      <c r="V27" s="165">
        <f>IF(入力用!Y$33=1, 1, 0)</f>
        <v>0</v>
      </c>
      <c r="W27" s="165">
        <f>IF(入力用!Y$33=2,1,0)</f>
        <v>0</v>
      </c>
      <c r="X27" s="165">
        <f>IF(入力用!Y$33=3,1,0)</f>
        <v>0</v>
      </c>
      <c r="Y27" s="165">
        <f>IF(入力用!Y$34=1, 1, 0)</f>
        <v>0</v>
      </c>
      <c r="Z27" s="165">
        <f>IF(入力用!Y$34=2, 1, 0)</f>
        <v>0</v>
      </c>
      <c r="AA27" s="165">
        <f>IF(入力用!Y$34=3, 1, 0)</f>
        <v>0</v>
      </c>
      <c r="AB27" s="165">
        <f>IF(入力用!Y$35=1, 1, 0)</f>
        <v>0</v>
      </c>
      <c r="AC27" s="165">
        <f>IF(入力用!Y$35=2, 1, 0)</f>
        <v>0</v>
      </c>
      <c r="AD27" s="165">
        <f>IF(入力用!Y$36=1, 1, 0)</f>
        <v>0</v>
      </c>
      <c r="AE27" s="165">
        <f>IF(入力用!Y$36=2, 1, 0)</f>
        <v>0</v>
      </c>
      <c r="AF27" s="165">
        <f>IF(入力用!Y$36=3, 1, 0)</f>
        <v>0</v>
      </c>
      <c r="AG27" s="165">
        <f>IF(入力用!Y$37=1, 1, 0)</f>
        <v>0</v>
      </c>
      <c r="AH27" s="165">
        <f>IF(入力用!Y$37=2, 1, 0)</f>
        <v>0</v>
      </c>
      <c r="AI27" s="165">
        <f>IF(入力用!Y$38=1, 1, 0)</f>
        <v>0</v>
      </c>
      <c r="AJ27" s="165">
        <f>IF(入力用!Y$38=2, 1, 0)</f>
        <v>0</v>
      </c>
      <c r="AK27" s="165">
        <f>IF(入力用!Y$38=3, 1, 0)</f>
        <v>0</v>
      </c>
      <c r="AL27" s="165">
        <f>IF(入力用!Y$39=1, 1, 0)</f>
        <v>0</v>
      </c>
      <c r="AM27" s="165">
        <f>IF(入力用!Y$39=2, 1, 0)</f>
        <v>0</v>
      </c>
      <c r="AN27" s="165">
        <f>IF(入力用!Y$39=3, 1, 0)</f>
        <v>0</v>
      </c>
      <c r="AO27" s="165">
        <f>IF(入力用!Y$39=4, 1, 0)</f>
        <v>0</v>
      </c>
      <c r="AP27" s="165">
        <f>IF(入力用!Y$40=1, 1, 0)</f>
        <v>0</v>
      </c>
      <c r="AQ27" s="165">
        <f>IF(入力用!Y$40=2, 1, 0)</f>
        <v>0</v>
      </c>
    </row>
    <row r="28" spans="1:43">
      <c r="A28" s="165">
        <v>2022</v>
      </c>
      <c r="B28" s="165">
        <v>8</v>
      </c>
      <c r="C28" s="165" t="str">
        <f>IF(入力用!$Z$16=1, 1, IF(入力用!$Z$16=2, 2, ""))</f>
        <v/>
      </c>
      <c r="D28" s="165">
        <f>IF(入力用!AB17="", 0,1)</f>
        <v>0</v>
      </c>
      <c r="E28" s="165" t="str">
        <f>IF(OR(C28="",D28=0),"", IF(OR(AND(C28=1,入力用!AB$17&gt;=85),AND(C28=2,入力用!AB$17&gt;=90)),1,0))</f>
        <v/>
      </c>
      <c r="F28" s="165">
        <f>IF(OR(AND(OR(入力用!AB$25="",入力用!AB$25=2), OR(入力用!AB$18="", 入力用!AB$19="")), AND(入力用!AB$25="",入力用!AB$18&lt;130,入力用!AB$19&lt;85)), 0, 1)</f>
        <v>0</v>
      </c>
      <c r="G28" s="165" t="str">
        <f>IF(F28=0, "", IF(OR(入力用!AB$25=1,入力用!AB$18&gt;=130,入力用!AB$19&gt;=85),1,0))</f>
        <v/>
      </c>
      <c r="H28" s="165">
        <f>IF(OR(AND(入力用!AB$26=2, 入力用!AB$20="", 入力用!AB$21=""), AND(入力用!AB$26="", 入力用!AB$20&lt;110), AND(入力用!AB$26="", 入力用!AB$20="", 入力用!AB$21&lt;6), AND(入力用!AB$26="", 入力用!AB$20="", 入力用!AB$21="")), 0, 1)</f>
        <v>0</v>
      </c>
      <c r="I28" s="165" t="str">
        <f>IF(H28=0,"",IF(OR(入力用!AB$26=1, 入力用!AB$20&gt;=110, 入力用!AB$21&gt;=6),1,0))</f>
        <v/>
      </c>
      <c r="J28" s="165">
        <f>IF(OR(AND(入力用!AB$27=2,入力用!AB$22&lt;150, 入力用!AB$23=""), AND(入力用!AB$27=2, 入力用!AB$22="", OR(入力用!AB$23&gt;=40, 入力用!AB$23="")), AND(入力用!AB$27="", 入力用!AB$22&lt;150, OR(入力用!AB$23&gt;=40, 入力用!AB$23="")), AND(入力用!AB$27="", 入力用!AB$22="", OR(入力用!AB$23&gt;=40, 入力用!AB$23=""))), 0, 1)</f>
        <v>0</v>
      </c>
      <c r="K28" s="165" t="str">
        <f>IF(J28=0,"",IF(OR(入力用!AB$27=1,入力用!AB$22&gt;=150,入力用!AB$23&lt;40),1,0))</f>
        <v/>
      </c>
      <c r="L28" s="165">
        <f>IF(入力用!AB$28=1, 1, 0)</f>
        <v>0</v>
      </c>
      <c r="M28" s="165">
        <f>IF(入力用!AB$28=2, 1, 0)</f>
        <v>0</v>
      </c>
      <c r="N28" s="165">
        <f>IF(入力用!AB$29=1, 1, 0)</f>
        <v>0</v>
      </c>
      <c r="O28" s="165">
        <f>IF(入力用!AB$29=2, 1, 0)</f>
        <v>0</v>
      </c>
      <c r="P28" s="165">
        <f>IF(入力用!AB$30=1, 1, 0)</f>
        <v>0</v>
      </c>
      <c r="Q28" s="165">
        <f>IF(入力用!AB$30=2, 1, 0)</f>
        <v>0</v>
      </c>
      <c r="R28" s="165">
        <f>IF(入力用!AB$31=1, 1, 0)</f>
        <v>0</v>
      </c>
      <c r="S28" s="165">
        <f>IF(入力用!AB$31=2, 1, 0)</f>
        <v>0</v>
      </c>
      <c r="T28" s="165">
        <f>IF(入力用!AB$32=1, 1, 0)</f>
        <v>0</v>
      </c>
      <c r="U28" s="165">
        <f>IF(入力用!AB$32=2, 1, 0)</f>
        <v>0</v>
      </c>
      <c r="V28" s="165">
        <f>IF(入力用!AB$33=1, 1, 0)</f>
        <v>0</v>
      </c>
      <c r="W28" s="165">
        <f>IF(入力用!AB$33=2,1,0)</f>
        <v>0</v>
      </c>
      <c r="X28" s="165">
        <f>IF(入力用!AB$33=3,1,0)</f>
        <v>0</v>
      </c>
      <c r="Y28" s="165">
        <f>IF(入力用!AB$34=1, 1, 0)</f>
        <v>0</v>
      </c>
      <c r="Z28" s="165">
        <f>IF(入力用!AB$34=2, 1, 0)</f>
        <v>0</v>
      </c>
      <c r="AA28" s="165">
        <f>IF(入力用!AB$34=3, 1, 0)</f>
        <v>0</v>
      </c>
      <c r="AB28" s="165">
        <f>IF(入力用!AB$35=1, 1, 0)</f>
        <v>0</v>
      </c>
      <c r="AC28" s="165">
        <f>IF(入力用!AB$35=2, 1, 0)</f>
        <v>0</v>
      </c>
      <c r="AD28" s="165">
        <f>IF(入力用!AB$36=1, 1, 0)</f>
        <v>0</v>
      </c>
      <c r="AE28" s="165">
        <f>IF(入力用!AB$36=2, 1, 0)</f>
        <v>0</v>
      </c>
      <c r="AF28" s="165">
        <f>IF(入力用!AB$36=3, 1, 0)</f>
        <v>0</v>
      </c>
      <c r="AG28" s="165">
        <f>IF(入力用!AB$37=1, 1, 0)</f>
        <v>0</v>
      </c>
      <c r="AH28" s="165">
        <f>IF(入力用!AB$37=2, 1, 0)</f>
        <v>0</v>
      </c>
      <c r="AI28" s="165">
        <f>IF(入力用!AB$38=1, 1, 0)</f>
        <v>0</v>
      </c>
      <c r="AJ28" s="165">
        <f>IF(入力用!AB$38=2, 1, 0)</f>
        <v>0</v>
      </c>
      <c r="AK28" s="165">
        <f>IF(入力用!AB$38=3, 1, 0)</f>
        <v>0</v>
      </c>
      <c r="AL28" s="165">
        <f>IF(入力用!AB$39=1, 1, 0)</f>
        <v>0</v>
      </c>
      <c r="AM28" s="165">
        <f>IF(入力用!AB$39=2, 1, 0)</f>
        <v>0</v>
      </c>
      <c r="AN28" s="165">
        <f>IF(入力用!AB$39=3, 1, 0)</f>
        <v>0</v>
      </c>
      <c r="AO28" s="165">
        <f>IF(入力用!AB$39=4, 1, 0)</f>
        <v>0</v>
      </c>
      <c r="AP28" s="165">
        <f>IF(入力用!AB$40=1, 1, 0)</f>
        <v>0</v>
      </c>
      <c r="AQ28" s="165">
        <f>IF(入力用!AB$40=2, 1, 0)</f>
        <v>0</v>
      </c>
    </row>
    <row r="29" spans="1:43">
      <c r="A29" s="165">
        <v>2022</v>
      </c>
      <c r="B29" s="165">
        <v>9</v>
      </c>
      <c r="C29" s="165" t="str">
        <f>IF(入力用!$AC$16=1, 1, IF(入力用!$AC$16=2, 2, ""))</f>
        <v/>
      </c>
      <c r="D29" s="165">
        <f>IF(入力用!AE17="", 0,1)</f>
        <v>0</v>
      </c>
      <c r="E29" s="165" t="str">
        <f>IF(OR(C29="",D29=0),"", IF(OR(AND(C29=1,入力用!AE$17&gt;=85),AND(C29=2,入力用!AE$17&gt;=90)),1,0))</f>
        <v/>
      </c>
      <c r="F29" s="165">
        <f>IF(OR(AND(OR(入力用!AE$25="",入力用!AE$25=2), OR(入力用!AE$18="", 入力用!AE$19="")), AND(入力用!AE$25="",入力用!AE$18&lt;130,入力用!AE$19&lt;85)), 0, 1)</f>
        <v>0</v>
      </c>
      <c r="G29" s="165" t="str">
        <f>IF(F29=0, "", IF(OR(入力用!AE$25=1,入力用!AE$18&gt;=130,入力用!AE$19&gt;=85),1,0))</f>
        <v/>
      </c>
      <c r="H29" s="165">
        <f>IF(OR(AND(入力用!AE$26=2, 入力用!AE$20="", 入力用!AE$21=""), AND(入力用!AE$26="", 入力用!AE$20&lt;110), AND(入力用!AE$26="", 入力用!AE$20="", 入力用!AE$21&lt;6), AND(入力用!AE$26="", 入力用!AE$20="", 入力用!AE$21="")), 0, 1)</f>
        <v>0</v>
      </c>
      <c r="I29" s="165" t="str">
        <f>IF(H29=0,"",IF(OR(入力用!AE$26=1, 入力用!AE$20&gt;=110, 入力用!AE$21&gt;=6),1,0))</f>
        <v/>
      </c>
      <c r="J29" s="165">
        <f>IF(OR(AND(入力用!AE$27=2,入力用!AE$22&lt;150, 入力用!AE$23=""), AND(入力用!AE$27=2, 入力用!AE$22="", OR(入力用!AE$23&gt;=40, 入力用!AE$23="")), AND(入力用!AE$27="", 入力用!AE$22&lt;150, OR(入力用!AE$23&gt;=40, 入力用!AE$23="")), AND(入力用!AE$27="", 入力用!AE$22="", OR(入力用!AE$23&gt;=40, 入力用!AE$23=""))), 0, 1)</f>
        <v>0</v>
      </c>
      <c r="K29" s="165" t="str">
        <f>IF(J29=0,"",IF(OR(入力用!AE$27=1,入力用!AE$22&gt;=150,入力用!AE$23&lt;40),1,0))</f>
        <v/>
      </c>
      <c r="L29" s="165">
        <f>IF(入力用!AE$28=1, 1, 0)</f>
        <v>0</v>
      </c>
      <c r="M29" s="165">
        <f>IF(入力用!AE$28=2, 1, 0)</f>
        <v>0</v>
      </c>
      <c r="N29" s="165">
        <f>IF(入力用!AE$29=1, 1, 0)</f>
        <v>0</v>
      </c>
      <c r="O29" s="165">
        <f>IF(入力用!AE$29=2, 1, 0)</f>
        <v>0</v>
      </c>
      <c r="P29" s="165">
        <f>IF(入力用!AE$30=1, 1, 0)</f>
        <v>0</v>
      </c>
      <c r="Q29" s="165">
        <f>IF(入力用!AE$30=2, 1, 0)</f>
        <v>0</v>
      </c>
      <c r="R29" s="165">
        <f>IF(入力用!AE$31=1, 1, 0)</f>
        <v>0</v>
      </c>
      <c r="S29" s="165">
        <f>IF(入力用!AE$31=2, 1, 0)</f>
        <v>0</v>
      </c>
      <c r="T29" s="165">
        <f>IF(入力用!AE$32=1, 1, 0)</f>
        <v>0</v>
      </c>
      <c r="U29" s="165">
        <f>IF(入力用!AE$32=2, 1, 0)</f>
        <v>0</v>
      </c>
      <c r="V29" s="165">
        <f>IF(入力用!AE$33=1, 1, 0)</f>
        <v>0</v>
      </c>
      <c r="W29" s="165">
        <f>IF(入力用!AE$33=2,1,0)</f>
        <v>0</v>
      </c>
      <c r="X29" s="165">
        <f>IF(入力用!AE$33=3,1,0)</f>
        <v>0</v>
      </c>
      <c r="Y29" s="165">
        <f>IF(入力用!AE$34=1, 1, 0)</f>
        <v>0</v>
      </c>
      <c r="Z29" s="165">
        <f>IF(入力用!AE$34=2, 1, 0)</f>
        <v>0</v>
      </c>
      <c r="AA29" s="165">
        <f>IF(入力用!AE$34=3, 1, 0)</f>
        <v>0</v>
      </c>
      <c r="AB29" s="165">
        <f>IF(入力用!AE$35=1, 1, 0)</f>
        <v>0</v>
      </c>
      <c r="AC29" s="165">
        <f>IF(入力用!AE$35=2, 1, 0)</f>
        <v>0</v>
      </c>
      <c r="AD29" s="165">
        <f>IF(入力用!AE$36=1, 1, 0)</f>
        <v>0</v>
      </c>
      <c r="AE29" s="165">
        <f>IF(入力用!AE$36=2, 1, 0)</f>
        <v>0</v>
      </c>
      <c r="AF29" s="165">
        <f>IF(入力用!AE$36=3, 1, 0)</f>
        <v>0</v>
      </c>
      <c r="AG29" s="165">
        <f>IF(入力用!AE$37=1, 1, 0)</f>
        <v>0</v>
      </c>
      <c r="AH29" s="165">
        <f>IF(入力用!AE$37=2, 1, 0)</f>
        <v>0</v>
      </c>
      <c r="AI29" s="165">
        <f>IF(入力用!AE$38=1, 1, 0)</f>
        <v>0</v>
      </c>
      <c r="AJ29" s="165">
        <f>IF(入力用!AE$38=2, 1, 0)</f>
        <v>0</v>
      </c>
      <c r="AK29" s="165">
        <f>IF(入力用!AE$38=3, 1, 0)</f>
        <v>0</v>
      </c>
      <c r="AL29" s="165">
        <f>IF(入力用!AE$39=1, 1, 0)</f>
        <v>0</v>
      </c>
      <c r="AM29" s="165">
        <f>IF(入力用!AE$39=2, 1, 0)</f>
        <v>0</v>
      </c>
      <c r="AN29" s="165">
        <f>IF(入力用!AE$39=3, 1, 0)</f>
        <v>0</v>
      </c>
      <c r="AO29" s="165">
        <f>IF(入力用!AE$39=4, 1, 0)</f>
        <v>0</v>
      </c>
      <c r="AP29" s="165">
        <f>IF(入力用!AE$40=1, 1, 0)</f>
        <v>0</v>
      </c>
      <c r="AQ29" s="165">
        <f>IF(入力用!AE$40=2, 1, 0)</f>
        <v>0</v>
      </c>
    </row>
    <row r="33" spans="14:14">
      <c r="N33" s="340"/>
    </row>
    <row r="9163" spans="1:1">
      <c r="A9163" s="165">
        <v>2020</v>
      </c>
    </row>
  </sheetData>
  <sheetProtection algorithmName="SHA-512" hashValue="9KJxhvFz/SfyXRMHaQ+Jnymsnbo5qJg1VDLnDW5bd41dl06YxgJi9aEDb4BI3J2QT2JHA8UYhCNXf/WYetQkKg==" saltValue="ZzXgkUWAlSjWuyYGdFCj6A==" spinCount="100000" sheet="1" selectLockedCells="1" selectUnlockedCells="1"/>
  <autoFilter ref="A2:AQ29"/>
  <phoneticPr fontId="1"/>
  <pageMargins left="0.70866141732283472" right="0.70866141732283472" top="0.74803149606299213" bottom="0.74803149606299213" header="0.31496062992125984" footer="0.31496062992125984"/>
  <pageSetup paperSize="8" scale="34" fitToWidth="2" orientation="landscape" r:id="rId1"/>
  <headerFooter>
    <oddHeader>&amp;L機密性3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5"/>
  <sheetViews>
    <sheetView zoomScale="80" zoomScaleNormal="80" workbookViewId="0">
      <selection activeCell="M9" sqref="M9"/>
    </sheetView>
  </sheetViews>
  <sheetFormatPr defaultColWidth="8.75" defaultRowHeight="18.75"/>
  <cols>
    <col min="1" max="16384" width="8.75" style="182"/>
  </cols>
  <sheetData>
    <row r="1" spans="1:49">
      <c r="A1" s="178">
        <v>1</v>
      </c>
      <c r="B1" s="178">
        <v>2</v>
      </c>
      <c r="C1" s="178">
        <v>3</v>
      </c>
      <c r="D1" s="178">
        <v>4</v>
      </c>
      <c r="E1" s="178">
        <v>5</v>
      </c>
      <c r="F1" s="178">
        <v>6</v>
      </c>
      <c r="G1" s="178">
        <v>7</v>
      </c>
      <c r="H1" s="178">
        <v>8</v>
      </c>
      <c r="I1" s="178">
        <v>9</v>
      </c>
      <c r="J1" s="178">
        <v>10</v>
      </c>
      <c r="K1" s="178">
        <v>11</v>
      </c>
      <c r="L1" s="178">
        <v>12</v>
      </c>
      <c r="M1" s="178">
        <v>13</v>
      </c>
      <c r="N1" s="178">
        <v>14</v>
      </c>
      <c r="O1" s="178">
        <v>15</v>
      </c>
      <c r="P1" s="178">
        <v>16</v>
      </c>
      <c r="Q1" s="178">
        <v>17</v>
      </c>
      <c r="R1" s="178">
        <v>18</v>
      </c>
      <c r="S1" s="178">
        <v>19</v>
      </c>
      <c r="T1" s="178">
        <v>20</v>
      </c>
      <c r="U1" s="178">
        <v>21</v>
      </c>
      <c r="V1" s="178">
        <v>22</v>
      </c>
      <c r="W1" s="178">
        <v>23</v>
      </c>
      <c r="X1" s="178">
        <v>24</v>
      </c>
      <c r="Y1" s="178">
        <v>25</v>
      </c>
      <c r="Z1" s="178">
        <v>26</v>
      </c>
      <c r="AA1" s="178">
        <v>27</v>
      </c>
      <c r="AB1" s="178">
        <v>28</v>
      </c>
      <c r="AC1" s="178">
        <v>29</v>
      </c>
      <c r="AD1" s="178">
        <v>30</v>
      </c>
      <c r="AE1" s="178">
        <v>31</v>
      </c>
      <c r="AF1" s="178">
        <v>32</v>
      </c>
      <c r="AG1" s="178">
        <v>33</v>
      </c>
      <c r="AH1" s="178">
        <v>34</v>
      </c>
      <c r="AI1" s="178">
        <v>35</v>
      </c>
      <c r="AJ1" s="178">
        <v>36</v>
      </c>
      <c r="AK1" s="178">
        <v>37</v>
      </c>
      <c r="AL1" s="178">
        <v>38</v>
      </c>
      <c r="AM1" s="178">
        <v>39</v>
      </c>
      <c r="AN1" s="178">
        <v>40</v>
      </c>
      <c r="AO1" s="178">
        <v>41</v>
      </c>
      <c r="AP1" s="178">
        <v>42</v>
      </c>
      <c r="AQ1" s="178">
        <v>43</v>
      </c>
      <c r="AR1" s="178">
        <v>44</v>
      </c>
      <c r="AS1" s="178">
        <v>45</v>
      </c>
      <c r="AT1" s="178">
        <v>46</v>
      </c>
      <c r="AU1" s="178">
        <v>47</v>
      </c>
      <c r="AV1" s="178">
        <v>48</v>
      </c>
      <c r="AW1" s="178">
        <v>49</v>
      </c>
    </row>
    <row r="2" spans="1:49" s="180" customFormat="1" ht="112.5">
      <c r="A2" s="179" t="s">
        <v>33</v>
      </c>
      <c r="B2" s="179" t="s">
        <v>34</v>
      </c>
      <c r="C2" s="179" t="s">
        <v>35</v>
      </c>
      <c r="D2" s="179" t="s">
        <v>36</v>
      </c>
      <c r="E2" s="179" t="s">
        <v>37</v>
      </c>
      <c r="F2" s="179" t="s">
        <v>38</v>
      </c>
      <c r="G2" s="179" t="s">
        <v>39</v>
      </c>
      <c r="H2" s="179" t="s">
        <v>40</v>
      </c>
      <c r="I2" s="179" t="s">
        <v>41</v>
      </c>
      <c r="J2" s="179" t="s">
        <v>42</v>
      </c>
      <c r="K2" s="179" t="s">
        <v>43</v>
      </c>
      <c r="L2" s="179" t="s">
        <v>44</v>
      </c>
      <c r="M2" s="179" t="s">
        <v>45</v>
      </c>
      <c r="N2" s="179" t="s">
        <v>46</v>
      </c>
      <c r="O2" s="179" t="s">
        <v>47</v>
      </c>
      <c r="P2" s="179" t="s">
        <v>48</v>
      </c>
      <c r="Q2" s="179" t="s">
        <v>49</v>
      </c>
      <c r="R2" s="179" t="s">
        <v>50</v>
      </c>
      <c r="S2" s="179" t="s">
        <v>51</v>
      </c>
      <c r="T2" s="179" t="s">
        <v>52</v>
      </c>
      <c r="U2" s="179" t="s">
        <v>53</v>
      </c>
      <c r="V2" s="179" t="s">
        <v>54</v>
      </c>
      <c r="W2" s="179" t="s">
        <v>55</v>
      </c>
      <c r="X2" s="179" t="s">
        <v>56</v>
      </c>
      <c r="Y2" s="179" t="s">
        <v>57</v>
      </c>
      <c r="Z2" s="179" t="s">
        <v>58</v>
      </c>
      <c r="AA2" s="179" t="s">
        <v>59</v>
      </c>
      <c r="AB2" s="179" t="s">
        <v>60</v>
      </c>
      <c r="AC2" s="179" t="s">
        <v>61</v>
      </c>
      <c r="AD2" s="179" t="s">
        <v>62</v>
      </c>
      <c r="AE2" s="179" t="s">
        <v>63</v>
      </c>
      <c r="AF2" s="179" t="s">
        <v>64</v>
      </c>
      <c r="AG2" s="179" t="s">
        <v>65</v>
      </c>
      <c r="AH2" s="179" t="s">
        <v>66</v>
      </c>
      <c r="AI2" s="179" t="s">
        <v>67</v>
      </c>
      <c r="AJ2" s="179" t="s">
        <v>68</v>
      </c>
      <c r="AK2" s="179" t="s">
        <v>69</v>
      </c>
      <c r="AL2" s="179" t="s">
        <v>70</v>
      </c>
      <c r="AM2" s="179" t="s">
        <v>71</v>
      </c>
      <c r="AN2" s="179" t="s">
        <v>72</v>
      </c>
      <c r="AO2" s="179" t="s">
        <v>73</v>
      </c>
      <c r="AP2" s="179" t="s">
        <v>74</v>
      </c>
      <c r="AQ2" s="179" t="s">
        <v>75</v>
      </c>
      <c r="AR2" s="179" t="s">
        <v>76</v>
      </c>
      <c r="AS2" s="179" t="s">
        <v>77</v>
      </c>
      <c r="AT2" s="179" t="s">
        <v>78</v>
      </c>
      <c r="AU2" s="179" t="s">
        <v>79</v>
      </c>
      <c r="AV2" s="179" t="s">
        <v>80</v>
      </c>
      <c r="AW2" s="179" t="s">
        <v>81</v>
      </c>
    </row>
    <row r="3" spans="1:49">
      <c r="A3" s="165">
        <v>2022</v>
      </c>
      <c r="B3" s="165">
        <v>1</v>
      </c>
      <c r="C3" s="165"/>
      <c r="D3" s="165" t="s">
        <v>246</v>
      </c>
      <c r="E3" s="165">
        <v>45.13</v>
      </c>
      <c r="F3" s="165">
        <v>0.22539999999999999</v>
      </c>
      <c r="G3" s="165">
        <v>0.1971</v>
      </c>
      <c r="H3" s="165">
        <v>2.69E-2</v>
      </c>
      <c r="I3" s="165">
        <v>7.6799999999999993E-2</v>
      </c>
      <c r="J3" s="165">
        <v>0.2107</v>
      </c>
      <c r="K3" s="165">
        <v>0.12809999999999999</v>
      </c>
      <c r="L3" s="165">
        <v>8.2600000000000007E-2</v>
      </c>
      <c r="M3" s="165">
        <v>9.8599999999999993E-2</v>
      </c>
      <c r="N3" s="165">
        <v>6.7000000000000002E-3</v>
      </c>
      <c r="O3" s="165">
        <v>0.3896</v>
      </c>
      <c r="P3" s="165">
        <v>0.43240000000000001</v>
      </c>
      <c r="Q3" s="165">
        <v>0.15540000000000001</v>
      </c>
      <c r="R3" s="165">
        <v>0.29520000000000002</v>
      </c>
      <c r="S3" s="165">
        <v>0.14030000000000001</v>
      </c>
      <c r="T3" s="165">
        <v>0.1666</v>
      </c>
      <c r="U3" s="165">
        <v>0.31519999999999998</v>
      </c>
      <c r="V3" s="165">
        <v>0.3075</v>
      </c>
      <c r="W3" s="165">
        <v>0.44450000000000001</v>
      </c>
      <c r="X3" s="165">
        <v>0.23730000000000001</v>
      </c>
      <c r="Y3" s="165">
        <v>0.39960000000000001</v>
      </c>
      <c r="Z3" s="165">
        <v>0.43419999999999997</v>
      </c>
      <c r="AA3" s="165">
        <v>0.8306</v>
      </c>
      <c r="AB3" s="165">
        <v>0.15959999999999999</v>
      </c>
      <c r="AC3" s="165">
        <v>0.34410000000000002</v>
      </c>
      <c r="AD3" s="165">
        <v>0.58960000000000001</v>
      </c>
      <c r="AE3" s="165">
        <v>0.33029999999999998</v>
      </c>
      <c r="AF3" s="165">
        <v>0.20130000000000001</v>
      </c>
      <c r="AG3" s="165">
        <v>0.57730000000000004</v>
      </c>
      <c r="AH3" s="165">
        <v>0.2389</v>
      </c>
      <c r="AI3" s="165">
        <v>0.2737</v>
      </c>
      <c r="AJ3" s="165">
        <v>0.28370000000000001</v>
      </c>
      <c r="AK3" s="165">
        <v>0.66249999999999998</v>
      </c>
      <c r="AL3" s="165">
        <v>0.21010000000000001</v>
      </c>
      <c r="AM3" s="165">
        <v>9.2999999999999999E-2</v>
      </c>
      <c r="AN3" s="165">
        <v>3.4299999999999997E-2</v>
      </c>
      <c r="AO3" s="165">
        <v>0.61760000000000004</v>
      </c>
      <c r="AP3" s="165">
        <v>62519.360000000001</v>
      </c>
      <c r="AQ3" s="165">
        <v>14860.91</v>
      </c>
      <c r="AR3" s="165">
        <v>39703.67</v>
      </c>
      <c r="AS3" s="165">
        <v>7954.78</v>
      </c>
      <c r="AT3" s="165">
        <v>61136.67</v>
      </c>
      <c r="AU3" s="165">
        <v>14347.23</v>
      </c>
      <c r="AV3" s="165">
        <v>38777.980000000003</v>
      </c>
      <c r="AW3" s="165">
        <v>8011.46</v>
      </c>
    </row>
    <row r="4" spans="1:49">
      <c r="A4" s="165">
        <v>2022</v>
      </c>
      <c r="B4" s="165">
        <v>2</v>
      </c>
      <c r="C4" s="165">
        <v>1</v>
      </c>
      <c r="D4" s="165" t="s">
        <v>247</v>
      </c>
      <c r="E4" s="165">
        <v>45.91</v>
      </c>
      <c r="F4" s="165">
        <v>0.2084</v>
      </c>
      <c r="G4" s="165">
        <v>0.1973</v>
      </c>
      <c r="H4" s="165">
        <v>8.8000000000000005E-3</v>
      </c>
      <c r="I4" s="165">
        <v>7.2099999999999997E-2</v>
      </c>
      <c r="J4" s="165">
        <v>0.19950000000000001</v>
      </c>
      <c r="K4" s="165">
        <v>0.1198</v>
      </c>
      <c r="L4" s="165">
        <v>7.9600000000000004E-2</v>
      </c>
      <c r="M4" s="165">
        <v>0.1173</v>
      </c>
      <c r="N4" s="165">
        <v>5.0000000000000001E-3</v>
      </c>
      <c r="O4" s="165">
        <v>0.38369999999999999</v>
      </c>
      <c r="P4" s="165">
        <v>0.48089999999999999</v>
      </c>
      <c r="Q4" s="165">
        <v>0.1744</v>
      </c>
      <c r="R4" s="165">
        <v>0.3</v>
      </c>
      <c r="S4" s="165">
        <v>0.1411</v>
      </c>
      <c r="T4" s="165">
        <v>0.1691</v>
      </c>
      <c r="U4" s="165">
        <v>0.34389999999999998</v>
      </c>
      <c r="V4" s="165">
        <v>0.35070000000000001</v>
      </c>
      <c r="W4" s="165">
        <v>0.41070000000000001</v>
      </c>
      <c r="X4" s="165">
        <v>0.30499999999999999</v>
      </c>
      <c r="Y4" s="165">
        <v>0.50149999999999995</v>
      </c>
      <c r="Z4" s="165">
        <v>0.433</v>
      </c>
      <c r="AA4" s="165">
        <v>0.80320000000000003</v>
      </c>
      <c r="AB4" s="165">
        <v>0.1847</v>
      </c>
      <c r="AC4" s="165">
        <v>0.32029999999999997</v>
      </c>
      <c r="AD4" s="165">
        <v>0.61660000000000004</v>
      </c>
      <c r="AE4" s="165">
        <v>0.28499999999999998</v>
      </c>
      <c r="AF4" s="165">
        <v>0.1956</v>
      </c>
      <c r="AG4" s="165">
        <v>0.57110000000000005</v>
      </c>
      <c r="AH4" s="165">
        <v>0.2185</v>
      </c>
      <c r="AI4" s="165">
        <v>0.34649999999999997</v>
      </c>
      <c r="AJ4" s="165">
        <v>0.25679999999999997</v>
      </c>
      <c r="AK4" s="165">
        <v>0.59350000000000003</v>
      </c>
      <c r="AL4" s="165">
        <v>0.24379999999999999</v>
      </c>
      <c r="AM4" s="165">
        <v>0.1226</v>
      </c>
      <c r="AN4" s="165">
        <v>4.0099999999999997E-2</v>
      </c>
      <c r="AO4" s="165">
        <v>0.66759999999999997</v>
      </c>
      <c r="AP4" s="165">
        <v>61642.47</v>
      </c>
      <c r="AQ4" s="165">
        <v>18466.240000000002</v>
      </c>
      <c r="AR4" s="165">
        <v>36652.14</v>
      </c>
      <c r="AS4" s="165">
        <v>6524.09</v>
      </c>
      <c r="AT4" s="165">
        <v>60041.48</v>
      </c>
      <c r="AU4" s="165">
        <v>17880.740000000002</v>
      </c>
      <c r="AV4" s="165">
        <v>35281.54</v>
      </c>
      <c r="AW4" s="165">
        <v>6879.2</v>
      </c>
    </row>
    <row r="5" spans="1:49">
      <c r="A5" s="165">
        <v>2022</v>
      </c>
      <c r="B5" s="165">
        <v>2</v>
      </c>
      <c r="C5" s="165">
        <v>2</v>
      </c>
      <c r="D5" s="165" t="s">
        <v>248</v>
      </c>
      <c r="E5" s="165">
        <v>50.72</v>
      </c>
      <c r="F5" s="165">
        <v>0.34810000000000002</v>
      </c>
      <c r="G5" s="165">
        <v>0.3145</v>
      </c>
      <c r="H5" s="165">
        <v>3.39E-2</v>
      </c>
      <c r="I5" s="165">
        <v>6.9099999999999995E-2</v>
      </c>
      <c r="J5" s="165">
        <v>0.22750000000000001</v>
      </c>
      <c r="K5" s="165">
        <v>0.15179999999999999</v>
      </c>
      <c r="L5" s="165">
        <v>7.5600000000000001E-2</v>
      </c>
      <c r="M5" s="165">
        <v>0.1404</v>
      </c>
      <c r="N5" s="165">
        <v>0.01</v>
      </c>
      <c r="O5" s="165">
        <v>0.4839</v>
      </c>
      <c r="P5" s="165">
        <v>0.57909999999999995</v>
      </c>
      <c r="Q5" s="165">
        <v>0.2389</v>
      </c>
      <c r="R5" s="165">
        <v>0.40129999999999999</v>
      </c>
      <c r="S5" s="165">
        <v>0.15859999999999999</v>
      </c>
      <c r="T5" s="165">
        <v>0.2601</v>
      </c>
      <c r="U5" s="165">
        <v>0.43790000000000001</v>
      </c>
      <c r="V5" s="165">
        <v>0.41589999999999999</v>
      </c>
      <c r="W5" s="165">
        <v>0.50149999999999995</v>
      </c>
      <c r="X5" s="165">
        <v>0.21929999999999999</v>
      </c>
      <c r="Y5" s="165">
        <v>0.2903</v>
      </c>
      <c r="Z5" s="165">
        <v>0.371</v>
      </c>
      <c r="AA5" s="165">
        <v>0.7843</v>
      </c>
      <c r="AB5" s="165">
        <v>0.2039</v>
      </c>
      <c r="AC5" s="165">
        <v>0.31359999999999999</v>
      </c>
      <c r="AD5" s="165">
        <v>0.62680000000000002</v>
      </c>
      <c r="AE5" s="165">
        <v>0.27429999999999999</v>
      </c>
      <c r="AF5" s="165">
        <v>0.14169999999999999</v>
      </c>
      <c r="AG5" s="165">
        <v>0.55840000000000001</v>
      </c>
      <c r="AH5" s="165">
        <v>0.24099999999999999</v>
      </c>
      <c r="AI5" s="165">
        <v>0.41289999999999999</v>
      </c>
      <c r="AJ5" s="165">
        <v>0.2359</v>
      </c>
      <c r="AK5" s="165">
        <v>0.53349999999999997</v>
      </c>
      <c r="AL5" s="165">
        <v>0.28810000000000002</v>
      </c>
      <c r="AM5" s="165">
        <v>0.14019999999999999</v>
      </c>
      <c r="AN5" s="165">
        <v>3.8300000000000001E-2</v>
      </c>
      <c r="AO5" s="165">
        <v>0.65700000000000003</v>
      </c>
      <c r="AP5" s="165">
        <v>75871.58</v>
      </c>
      <c r="AQ5" s="165">
        <v>22732.22</v>
      </c>
      <c r="AR5" s="165">
        <v>45705.8</v>
      </c>
      <c r="AS5" s="165">
        <v>7433.56</v>
      </c>
      <c r="AT5" s="165">
        <v>82233.2</v>
      </c>
      <c r="AU5" s="165">
        <v>25426.33</v>
      </c>
      <c r="AV5" s="165">
        <v>48657.83</v>
      </c>
      <c r="AW5" s="165">
        <v>8149.04</v>
      </c>
    </row>
    <row r="6" spans="1:49">
      <c r="A6" s="165">
        <v>2022</v>
      </c>
      <c r="B6" s="165">
        <v>2</v>
      </c>
      <c r="C6" s="165">
        <v>3</v>
      </c>
      <c r="D6" s="165" t="s">
        <v>249</v>
      </c>
      <c r="E6" s="165">
        <v>48.45</v>
      </c>
      <c r="F6" s="165">
        <v>0.33169999999999999</v>
      </c>
      <c r="G6" s="165">
        <v>0.31259999999999999</v>
      </c>
      <c r="H6" s="165">
        <v>1.6400000000000001E-2</v>
      </c>
      <c r="I6" s="165">
        <v>6.9500000000000006E-2</v>
      </c>
      <c r="J6" s="165">
        <v>0.25209999999999999</v>
      </c>
      <c r="K6" s="165">
        <v>0.16769999999999999</v>
      </c>
      <c r="L6" s="165">
        <v>8.4400000000000003E-2</v>
      </c>
      <c r="M6" s="165">
        <v>0.14660000000000001</v>
      </c>
      <c r="N6" s="165">
        <v>1.1599999999999999E-2</v>
      </c>
      <c r="O6" s="165">
        <v>0.50009999999999999</v>
      </c>
      <c r="P6" s="165">
        <v>0.55189999999999995</v>
      </c>
      <c r="Q6" s="165">
        <v>0.2268</v>
      </c>
      <c r="R6" s="165">
        <v>0.38090000000000002</v>
      </c>
      <c r="S6" s="165">
        <v>0.17100000000000001</v>
      </c>
      <c r="T6" s="165">
        <v>0.25240000000000001</v>
      </c>
      <c r="U6" s="165">
        <v>0.42870000000000003</v>
      </c>
      <c r="V6" s="165">
        <v>0.42480000000000001</v>
      </c>
      <c r="W6" s="165">
        <v>0.50990000000000002</v>
      </c>
      <c r="X6" s="165">
        <v>0.26050000000000001</v>
      </c>
      <c r="Y6" s="165">
        <v>0.3931</v>
      </c>
      <c r="Z6" s="165">
        <v>0.41699999999999998</v>
      </c>
      <c r="AA6" s="165">
        <v>0.7792</v>
      </c>
      <c r="AB6" s="165">
        <v>0.20469999999999999</v>
      </c>
      <c r="AC6" s="165">
        <v>0.33789999999999998</v>
      </c>
      <c r="AD6" s="165">
        <v>0.60250000000000004</v>
      </c>
      <c r="AE6" s="165">
        <v>0.33400000000000002</v>
      </c>
      <c r="AF6" s="165">
        <v>0.1411</v>
      </c>
      <c r="AG6" s="165">
        <v>0.5615</v>
      </c>
      <c r="AH6" s="165">
        <v>0.252</v>
      </c>
      <c r="AI6" s="165">
        <v>0.41689999999999999</v>
      </c>
      <c r="AJ6" s="165">
        <v>0.25569999999999998</v>
      </c>
      <c r="AK6" s="165">
        <v>0.51849999999999996</v>
      </c>
      <c r="AL6" s="165">
        <v>0.28460000000000002</v>
      </c>
      <c r="AM6" s="165">
        <v>0.1477</v>
      </c>
      <c r="AN6" s="165">
        <v>4.9200000000000001E-2</v>
      </c>
      <c r="AO6" s="165">
        <v>0.68759999999999999</v>
      </c>
      <c r="AP6" s="165">
        <v>71636.94</v>
      </c>
      <c r="AQ6" s="165">
        <v>21780.1</v>
      </c>
      <c r="AR6" s="165">
        <v>42679.199999999997</v>
      </c>
      <c r="AS6" s="165">
        <v>7177.64</v>
      </c>
      <c r="AT6" s="165">
        <v>75807.91</v>
      </c>
      <c r="AU6" s="165">
        <v>23811.040000000001</v>
      </c>
      <c r="AV6" s="165">
        <v>44419.199999999997</v>
      </c>
      <c r="AW6" s="165">
        <v>7577.67</v>
      </c>
    </row>
    <row r="7" spans="1:49">
      <c r="A7" s="165">
        <v>2022</v>
      </c>
      <c r="B7" s="165">
        <v>2</v>
      </c>
      <c r="C7" s="165">
        <v>4</v>
      </c>
      <c r="D7" s="165" t="s">
        <v>250</v>
      </c>
      <c r="E7" s="165">
        <v>46.23</v>
      </c>
      <c r="F7" s="165">
        <v>0.2235</v>
      </c>
      <c r="G7" s="165">
        <v>0.2117</v>
      </c>
      <c r="H7" s="165">
        <v>9.5999999999999992E-3</v>
      </c>
      <c r="I7" s="165">
        <v>5.5399999999999998E-2</v>
      </c>
      <c r="J7" s="165">
        <v>0.27060000000000001</v>
      </c>
      <c r="K7" s="165">
        <v>0.18809999999999999</v>
      </c>
      <c r="L7" s="165">
        <v>8.2500000000000004E-2</v>
      </c>
      <c r="M7" s="165">
        <v>0.12280000000000001</v>
      </c>
      <c r="N7" s="165">
        <v>1.04E-2</v>
      </c>
      <c r="O7" s="165">
        <v>0.48060000000000003</v>
      </c>
      <c r="P7" s="165">
        <v>0.51439999999999997</v>
      </c>
      <c r="Q7" s="165">
        <v>0.2009</v>
      </c>
      <c r="R7" s="165">
        <v>0.36</v>
      </c>
      <c r="S7" s="165">
        <v>0.1699</v>
      </c>
      <c r="T7" s="165">
        <v>0.22509999999999999</v>
      </c>
      <c r="U7" s="165">
        <v>0.4289</v>
      </c>
      <c r="V7" s="165">
        <v>0.48270000000000002</v>
      </c>
      <c r="W7" s="165">
        <v>0.50470000000000004</v>
      </c>
      <c r="X7" s="165">
        <v>0.28989999999999999</v>
      </c>
      <c r="Y7" s="165">
        <v>0.45610000000000001</v>
      </c>
      <c r="Z7" s="165">
        <v>0.43490000000000001</v>
      </c>
      <c r="AA7" s="165">
        <v>0.77580000000000005</v>
      </c>
      <c r="AB7" s="165">
        <v>0.20619999999999999</v>
      </c>
      <c r="AC7" s="165">
        <v>0.33639999999999998</v>
      </c>
      <c r="AD7" s="165">
        <v>0.60419999999999996</v>
      </c>
      <c r="AE7" s="165">
        <v>0.3594</v>
      </c>
      <c r="AF7" s="165">
        <v>0.1532</v>
      </c>
      <c r="AG7" s="165">
        <v>0.55979999999999996</v>
      </c>
      <c r="AH7" s="165">
        <v>0.26240000000000002</v>
      </c>
      <c r="AI7" s="165">
        <v>0.42270000000000002</v>
      </c>
      <c r="AJ7" s="165">
        <v>0.24929999999999999</v>
      </c>
      <c r="AK7" s="165">
        <v>0.50409999999999999</v>
      </c>
      <c r="AL7" s="165">
        <v>0.2717</v>
      </c>
      <c r="AM7" s="165">
        <v>0.1598</v>
      </c>
      <c r="AN7" s="165">
        <v>6.4399999999999999E-2</v>
      </c>
      <c r="AO7" s="165">
        <v>0.68230000000000002</v>
      </c>
      <c r="AP7" s="165">
        <v>64946.41</v>
      </c>
      <c r="AQ7" s="165">
        <v>19564.63</v>
      </c>
      <c r="AR7" s="165">
        <v>38602.15</v>
      </c>
      <c r="AS7" s="165">
        <v>6779.64</v>
      </c>
      <c r="AT7" s="165">
        <v>66185.5</v>
      </c>
      <c r="AU7" s="165">
        <v>20834.22</v>
      </c>
      <c r="AV7" s="165">
        <v>38338.65</v>
      </c>
      <c r="AW7" s="165">
        <v>7012.63</v>
      </c>
    </row>
    <row r="8" spans="1:49">
      <c r="A8" s="165">
        <v>2022</v>
      </c>
      <c r="B8" s="165">
        <v>2</v>
      </c>
      <c r="C8" s="165">
        <v>5</v>
      </c>
      <c r="D8" s="165" t="s">
        <v>287</v>
      </c>
      <c r="E8" s="165">
        <v>47.15</v>
      </c>
      <c r="F8" s="165">
        <v>0.31319999999999998</v>
      </c>
      <c r="G8" s="165">
        <v>0.30280000000000001</v>
      </c>
      <c r="H8" s="165">
        <v>1.01E-2</v>
      </c>
      <c r="I8" s="165">
        <v>6.3500000000000001E-2</v>
      </c>
      <c r="J8" s="165">
        <v>0.25700000000000001</v>
      </c>
      <c r="K8" s="165">
        <v>0.16880000000000001</v>
      </c>
      <c r="L8" s="165">
        <v>8.8200000000000001E-2</v>
      </c>
      <c r="M8" s="165">
        <v>0.15079999999999999</v>
      </c>
      <c r="N8" s="165">
        <v>1.3599999999999999E-2</v>
      </c>
      <c r="O8" s="165">
        <v>0.46810000000000002</v>
      </c>
      <c r="P8" s="165">
        <v>0.48699999999999999</v>
      </c>
      <c r="Q8" s="165">
        <v>0.19189999999999999</v>
      </c>
      <c r="R8" s="165">
        <v>0.3584</v>
      </c>
      <c r="S8" s="165">
        <v>0.1668</v>
      </c>
      <c r="T8" s="165">
        <v>0.21340000000000001</v>
      </c>
      <c r="U8" s="165">
        <v>0.41460000000000002</v>
      </c>
      <c r="V8" s="165">
        <v>0.40500000000000003</v>
      </c>
      <c r="W8" s="165">
        <v>0.51419999999999999</v>
      </c>
      <c r="X8" s="165">
        <v>0.2427</v>
      </c>
      <c r="Y8" s="165">
        <v>0.4229</v>
      </c>
      <c r="Z8" s="165">
        <v>0.42649999999999999</v>
      </c>
      <c r="AA8" s="165">
        <v>0.80079999999999996</v>
      </c>
      <c r="AB8" s="165">
        <v>0.186</v>
      </c>
      <c r="AC8" s="165">
        <v>0.33160000000000001</v>
      </c>
      <c r="AD8" s="165">
        <v>0.6028</v>
      </c>
      <c r="AE8" s="165">
        <v>0.34350000000000003</v>
      </c>
      <c r="AF8" s="165">
        <v>0.15110000000000001</v>
      </c>
      <c r="AG8" s="165">
        <v>0.56999999999999995</v>
      </c>
      <c r="AH8" s="165">
        <v>0.2646</v>
      </c>
      <c r="AI8" s="165">
        <v>0.379</v>
      </c>
      <c r="AJ8" s="165">
        <v>0.2762</v>
      </c>
      <c r="AK8" s="165">
        <v>0.54349999999999998</v>
      </c>
      <c r="AL8" s="165">
        <v>0.26679999999999998</v>
      </c>
      <c r="AM8" s="165">
        <v>0.1396</v>
      </c>
      <c r="AN8" s="165">
        <v>5.0099999999999999E-2</v>
      </c>
      <c r="AO8" s="165">
        <v>0.6784</v>
      </c>
      <c r="AP8" s="165">
        <v>65668.800000000003</v>
      </c>
      <c r="AQ8" s="165">
        <v>18621</v>
      </c>
      <c r="AR8" s="165">
        <v>39898.39</v>
      </c>
      <c r="AS8" s="165">
        <v>7149.41</v>
      </c>
      <c r="AT8" s="165">
        <v>68158.78</v>
      </c>
      <c r="AU8" s="165">
        <v>20067.060000000001</v>
      </c>
      <c r="AV8" s="165">
        <v>40548.15</v>
      </c>
      <c r="AW8" s="165">
        <v>7543.57</v>
      </c>
    </row>
    <row r="9" spans="1:49">
      <c r="A9" s="165">
        <v>2022</v>
      </c>
      <c r="B9" s="165">
        <v>2</v>
      </c>
      <c r="C9" s="165">
        <v>6</v>
      </c>
      <c r="D9" s="165" t="s">
        <v>251</v>
      </c>
      <c r="E9" s="165">
        <v>44.98</v>
      </c>
      <c r="F9" s="165">
        <v>0.29699999999999999</v>
      </c>
      <c r="G9" s="165">
        <v>0.2742</v>
      </c>
      <c r="H9" s="165">
        <v>2.23E-2</v>
      </c>
      <c r="I9" s="165">
        <v>6.3100000000000003E-2</v>
      </c>
      <c r="J9" s="165">
        <v>0.17699999999999999</v>
      </c>
      <c r="K9" s="165">
        <v>9.6799999999999997E-2</v>
      </c>
      <c r="L9" s="165">
        <v>8.0199999999999994E-2</v>
      </c>
      <c r="M9" s="165">
        <v>0.11749999999999999</v>
      </c>
      <c r="N9" s="165">
        <v>4.7999999999999996E-3</v>
      </c>
      <c r="O9" s="165">
        <v>0.3301</v>
      </c>
      <c r="P9" s="165">
        <v>0.4556</v>
      </c>
      <c r="Q9" s="165">
        <v>0.1431</v>
      </c>
      <c r="R9" s="165">
        <v>0.25209999999999999</v>
      </c>
      <c r="S9" s="165">
        <v>0.12429999999999999</v>
      </c>
      <c r="T9" s="165">
        <v>0.13370000000000001</v>
      </c>
      <c r="U9" s="165">
        <v>0.28149999999999997</v>
      </c>
      <c r="V9" s="165">
        <v>0.28260000000000002</v>
      </c>
      <c r="W9" s="165">
        <v>0.37159999999999999</v>
      </c>
      <c r="X9" s="165">
        <v>0.21110000000000001</v>
      </c>
      <c r="Y9" s="165">
        <v>0.39269999999999999</v>
      </c>
      <c r="Z9" s="165">
        <v>0.41980000000000001</v>
      </c>
      <c r="AA9" s="165">
        <v>0.81179999999999997</v>
      </c>
      <c r="AB9" s="165">
        <v>0.1784</v>
      </c>
      <c r="AC9" s="165">
        <v>0.30059999999999998</v>
      </c>
      <c r="AD9" s="165">
        <v>0.63109999999999999</v>
      </c>
      <c r="AE9" s="165">
        <v>0.31430000000000002</v>
      </c>
      <c r="AF9" s="165">
        <v>0.21840000000000001</v>
      </c>
      <c r="AG9" s="165">
        <v>0.5776</v>
      </c>
      <c r="AH9" s="165">
        <v>0.24829999999999999</v>
      </c>
      <c r="AI9" s="165">
        <v>0.25769999999999998</v>
      </c>
      <c r="AJ9" s="165">
        <v>0.26429999999999998</v>
      </c>
      <c r="AK9" s="165">
        <v>0.68220000000000003</v>
      </c>
      <c r="AL9" s="165">
        <v>0.2011</v>
      </c>
      <c r="AM9" s="165">
        <v>8.8400000000000006E-2</v>
      </c>
      <c r="AN9" s="165">
        <v>2.8400000000000002E-2</v>
      </c>
      <c r="AO9" s="165">
        <v>0.59150000000000003</v>
      </c>
      <c r="AP9" s="165">
        <v>59432.959999999999</v>
      </c>
      <c r="AQ9" s="165">
        <v>16278.63</v>
      </c>
      <c r="AR9" s="165">
        <v>36176.76</v>
      </c>
      <c r="AS9" s="165">
        <v>6977.58</v>
      </c>
      <c r="AT9" s="165">
        <v>56511.49</v>
      </c>
      <c r="AU9" s="165">
        <v>14735.67</v>
      </c>
      <c r="AV9" s="165">
        <v>34492.800000000003</v>
      </c>
      <c r="AW9" s="165">
        <v>7283.02</v>
      </c>
    </row>
    <row r="10" spans="1:49">
      <c r="A10" s="165">
        <v>2022</v>
      </c>
      <c r="B10" s="165">
        <v>2</v>
      </c>
      <c r="C10" s="165">
        <v>7</v>
      </c>
      <c r="D10" s="165" t="s">
        <v>252</v>
      </c>
      <c r="E10" s="165">
        <v>47.45</v>
      </c>
      <c r="F10" s="165">
        <v>0.26540000000000002</v>
      </c>
      <c r="G10" s="165">
        <v>0.24540000000000001</v>
      </c>
      <c r="H10" s="165">
        <v>1.67E-2</v>
      </c>
      <c r="I10" s="165">
        <v>7.46E-2</v>
      </c>
      <c r="J10" s="165">
        <v>0.15690000000000001</v>
      </c>
      <c r="K10" s="165">
        <v>8.0799999999999997E-2</v>
      </c>
      <c r="L10" s="165">
        <v>7.6100000000000001E-2</v>
      </c>
      <c r="M10" s="165">
        <v>0.1353</v>
      </c>
      <c r="N10" s="165">
        <v>5.1999999999999998E-3</v>
      </c>
      <c r="O10" s="165">
        <v>0.29380000000000001</v>
      </c>
      <c r="P10" s="165">
        <v>0.44290000000000002</v>
      </c>
      <c r="Q10" s="165">
        <v>0.13519999999999999</v>
      </c>
      <c r="R10" s="165">
        <v>0.2666</v>
      </c>
      <c r="S10" s="165">
        <v>0.1104</v>
      </c>
      <c r="T10" s="165">
        <v>0.1225</v>
      </c>
      <c r="U10" s="165">
        <v>0.2555</v>
      </c>
      <c r="V10" s="165">
        <v>0.23599999999999999</v>
      </c>
      <c r="W10" s="165">
        <v>0.36299999999999999</v>
      </c>
      <c r="X10" s="165">
        <v>0.19409999999999999</v>
      </c>
      <c r="Y10" s="165">
        <v>0.3639</v>
      </c>
      <c r="Z10" s="165">
        <v>0.40239999999999998</v>
      </c>
      <c r="AA10" s="165">
        <v>0.82289999999999996</v>
      </c>
      <c r="AB10" s="165">
        <v>0.1696</v>
      </c>
      <c r="AC10" s="165">
        <v>0.28589999999999999</v>
      </c>
      <c r="AD10" s="165">
        <v>0.64449999999999996</v>
      </c>
      <c r="AE10" s="165">
        <v>0.22770000000000001</v>
      </c>
      <c r="AF10" s="165">
        <v>0.2084</v>
      </c>
      <c r="AG10" s="165">
        <v>0.57899999999999996</v>
      </c>
      <c r="AH10" s="165">
        <v>0.1721</v>
      </c>
      <c r="AI10" s="165">
        <v>0.23799999999999999</v>
      </c>
      <c r="AJ10" s="165">
        <v>0.25590000000000002</v>
      </c>
      <c r="AK10" s="165">
        <v>0.71840000000000004</v>
      </c>
      <c r="AL10" s="165">
        <v>0.1832</v>
      </c>
      <c r="AM10" s="165">
        <v>7.5300000000000006E-2</v>
      </c>
      <c r="AN10" s="165">
        <v>2.3199999999999998E-2</v>
      </c>
      <c r="AO10" s="165">
        <v>0.6</v>
      </c>
      <c r="AP10" s="165">
        <v>64448.21</v>
      </c>
      <c r="AQ10" s="165">
        <v>17423.240000000002</v>
      </c>
      <c r="AR10" s="165">
        <v>39522.76</v>
      </c>
      <c r="AS10" s="165">
        <v>7502.21</v>
      </c>
      <c r="AT10" s="165">
        <v>62222.69</v>
      </c>
      <c r="AU10" s="165">
        <v>16177.85</v>
      </c>
      <c r="AV10" s="165">
        <v>38287.97</v>
      </c>
      <c r="AW10" s="165">
        <v>7756.86</v>
      </c>
    </row>
    <row r="11" spans="1:49">
      <c r="A11" s="165">
        <v>2022</v>
      </c>
      <c r="B11" s="165">
        <v>2</v>
      </c>
      <c r="C11" s="165">
        <v>8</v>
      </c>
      <c r="D11" s="165" t="s">
        <v>253</v>
      </c>
      <c r="E11" s="165">
        <v>47.52</v>
      </c>
      <c r="F11" s="165">
        <v>0.28699999999999998</v>
      </c>
      <c r="G11" s="165">
        <v>0.27260000000000001</v>
      </c>
      <c r="H11" s="165">
        <v>1.5299999999999999E-2</v>
      </c>
      <c r="I11" s="165">
        <v>7.17E-2</v>
      </c>
      <c r="J11" s="165">
        <v>0.2059</v>
      </c>
      <c r="K11" s="165">
        <v>0.12590000000000001</v>
      </c>
      <c r="L11" s="165">
        <v>0.08</v>
      </c>
      <c r="M11" s="165">
        <v>0.15290000000000001</v>
      </c>
      <c r="N11" s="165">
        <v>5.5999999999999999E-3</v>
      </c>
      <c r="O11" s="165">
        <v>0.37380000000000002</v>
      </c>
      <c r="P11" s="165">
        <v>0.48</v>
      </c>
      <c r="Q11" s="165">
        <v>0.1603</v>
      </c>
      <c r="R11" s="165">
        <v>0.2838</v>
      </c>
      <c r="S11" s="165">
        <v>0.14410000000000001</v>
      </c>
      <c r="T11" s="165">
        <v>0.15679999999999999</v>
      </c>
      <c r="U11" s="165">
        <v>0.34079999999999999</v>
      </c>
      <c r="V11" s="165">
        <v>0.35370000000000001</v>
      </c>
      <c r="W11" s="165">
        <v>0.39460000000000001</v>
      </c>
      <c r="X11" s="165">
        <v>0.22370000000000001</v>
      </c>
      <c r="Y11" s="165">
        <v>0.4163</v>
      </c>
      <c r="Z11" s="165">
        <v>0.41270000000000001</v>
      </c>
      <c r="AA11" s="165">
        <v>0.80900000000000005</v>
      </c>
      <c r="AB11" s="165">
        <v>0.17910000000000001</v>
      </c>
      <c r="AC11" s="165">
        <v>0.309</v>
      </c>
      <c r="AD11" s="165">
        <v>0.62490000000000001</v>
      </c>
      <c r="AE11" s="165">
        <v>0.29049999999999998</v>
      </c>
      <c r="AF11" s="165">
        <v>0.1865</v>
      </c>
      <c r="AG11" s="165">
        <v>0.5786</v>
      </c>
      <c r="AH11" s="165">
        <v>0.21870000000000001</v>
      </c>
      <c r="AI11" s="165">
        <v>0.33600000000000002</v>
      </c>
      <c r="AJ11" s="165">
        <v>0.2621</v>
      </c>
      <c r="AK11" s="165">
        <v>0.6149</v>
      </c>
      <c r="AL11" s="165">
        <v>0.24360000000000001</v>
      </c>
      <c r="AM11" s="165">
        <v>0.1091</v>
      </c>
      <c r="AN11" s="165">
        <v>3.2300000000000002E-2</v>
      </c>
      <c r="AO11" s="165">
        <v>0.63480000000000003</v>
      </c>
      <c r="AP11" s="165">
        <v>64534.400000000001</v>
      </c>
      <c r="AQ11" s="165">
        <v>18049.77</v>
      </c>
      <c r="AR11" s="165">
        <v>39133.46</v>
      </c>
      <c r="AS11" s="165">
        <v>7351.18</v>
      </c>
      <c r="AT11" s="165">
        <v>63066.8</v>
      </c>
      <c r="AU11" s="165">
        <v>17573.59</v>
      </c>
      <c r="AV11" s="165">
        <v>37747.21</v>
      </c>
      <c r="AW11" s="165">
        <v>7746</v>
      </c>
    </row>
    <row r="12" spans="1:49">
      <c r="A12" s="165">
        <v>2022</v>
      </c>
      <c r="B12" s="165">
        <v>2</v>
      </c>
      <c r="C12" s="165">
        <v>9</v>
      </c>
      <c r="D12" s="165" t="s">
        <v>254</v>
      </c>
      <c r="E12" s="165">
        <v>45.94</v>
      </c>
      <c r="F12" s="165">
        <v>0.28210000000000002</v>
      </c>
      <c r="G12" s="165">
        <v>0.26179999999999998</v>
      </c>
      <c r="H12" s="165">
        <v>1.95E-2</v>
      </c>
      <c r="I12" s="165">
        <v>5.8799999999999998E-2</v>
      </c>
      <c r="J12" s="165">
        <v>0.20760000000000001</v>
      </c>
      <c r="K12" s="165">
        <v>0.1283</v>
      </c>
      <c r="L12" s="165">
        <v>7.9399999999999998E-2</v>
      </c>
      <c r="M12" s="165">
        <v>0.1076</v>
      </c>
      <c r="N12" s="165">
        <v>4.7000000000000002E-3</v>
      </c>
      <c r="O12" s="165">
        <v>0.36959999999999998</v>
      </c>
      <c r="P12" s="165">
        <v>0.46689999999999998</v>
      </c>
      <c r="Q12" s="165">
        <v>0.1525</v>
      </c>
      <c r="R12" s="165">
        <v>0.26819999999999999</v>
      </c>
      <c r="S12" s="165">
        <v>0.1391</v>
      </c>
      <c r="T12" s="165">
        <v>0.15279999999999999</v>
      </c>
      <c r="U12" s="165">
        <v>0.3286</v>
      </c>
      <c r="V12" s="165">
        <v>0.33700000000000002</v>
      </c>
      <c r="W12" s="165">
        <v>0.4002</v>
      </c>
      <c r="X12" s="165">
        <v>0.22550000000000001</v>
      </c>
      <c r="Y12" s="165">
        <v>0.3997</v>
      </c>
      <c r="Z12" s="165">
        <v>0.4017</v>
      </c>
      <c r="AA12" s="165">
        <v>0.8115</v>
      </c>
      <c r="AB12" s="165">
        <v>0.17660000000000001</v>
      </c>
      <c r="AC12" s="165">
        <v>0.317</v>
      </c>
      <c r="AD12" s="165">
        <v>0.61339999999999995</v>
      </c>
      <c r="AE12" s="165">
        <v>0.31759999999999999</v>
      </c>
      <c r="AF12" s="165">
        <v>0.20780000000000001</v>
      </c>
      <c r="AG12" s="165">
        <v>0.57399999999999995</v>
      </c>
      <c r="AH12" s="165">
        <v>0.24010000000000001</v>
      </c>
      <c r="AI12" s="165">
        <v>0.29139999999999999</v>
      </c>
      <c r="AJ12" s="165">
        <v>0.26450000000000001</v>
      </c>
      <c r="AK12" s="165">
        <v>0.64500000000000002</v>
      </c>
      <c r="AL12" s="165">
        <v>0.21679999999999999</v>
      </c>
      <c r="AM12" s="165">
        <v>0.10290000000000001</v>
      </c>
      <c r="AN12" s="165">
        <v>3.5299999999999998E-2</v>
      </c>
      <c r="AO12" s="165">
        <v>0.59119999999999995</v>
      </c>
      <c r="AP12" s="165">
        <v>60222.89</v>
      </c>
      <c r="AQ12" s="165">
        <v>15879.72</v>
      </c>
      <c r="AR12" s="165">
        <v>37063.31</v>
      </c>
      <c r="AS12" s="165">
        <v>7279.86</v>
      </c>
      <c r="AT12" s="165">
        <v>57568.31</v>
      </c>
      <c r="AU12" s="165">
        <v>14585.48</v>
      </c>
      <c r="AV12" s="165">
        <v>35259.230000000003</v>
      </c>
      <c r="AW12" s="165">
        <v>7723.61</v>
      </c>
    </row>
    <row r="13" spans="1:49">
      <c r="A13" s="165">
        <v>2022</v>
      </c>
      <c r="B13" s="165">
        <v>2</v>
      </c>
      <c r="C13" s="165">
        <v>10</v>
      </c>
      <c r="D13" s="165" t="s">
        <v>255</v>
      </c>
      <c r="E13" s="165">
        <v>46.6</v>
      </c>
      <c r="F13" s="165">
        <v>0.31409999999999999</v>
      </c>
      <c r="G13" s="165">
        <v>0.308</v>
      </c>
      <c r="H13" s="165">
        <v>7.4999999999999997E-3</v>
      </c>
      <c r="I13" s="165">
        <v>6.5199999999999994E-2</v>
      </c>
      <c r="J13" s="165">
        <v>0.19980000000000001</v>
      </c>
      <c r="K13" s="165">
        <v>0.11899999999999999</v>
      </c>
      <c r="L13" s="165">
        <v>8.0699999999999994E-2</v>
      </c>
      <c r="M13" s="165">
        <v>0.12509999999999999</v>
      </c>
      <c r="N13" s="165">
        <v>5.7000000000000002E-3</v>
      </c>
      <c r="O13" s="165">
        <v>0.3664</v>
      </c>
      <c r="P13" s="165">
        <v>0.42249999999999999</v>
      </c>
      <c r="Q13" s="165">
        <v>0.14050000000000001</v>
      </c>
      <c r="R13" s="165">
        <v>0.26769999999999999</v>
      </c>
      <c r="S13" s="165">
        <v>0.1381</v>
      </c>
      <c r="T13" s="165">
        <v>0.1447</v>
      </c>
      <c r="U13" s="165">
        <v>0.32150000000000001</v>
      </c>
      <c r="V13" s="165">
        <v>0.28920000000000001</v>
      </c>
      <c r="W13" s="165">
        <v>0.41539999999999999</v>
      </c>
      <c r="X13" s="165">
        <v>0.2213</v>
      </c>
      <c r="Y13" s="165">
        <v>0.37519999999999998</v>
      </c>
      <c r="Z13" s="165">
        <v>0.42070000000000002</v>
      </c>
      <c r="AA13" s="165">
        <v>0.83309999999999995</v>
      </c>
      <c r="AB13" s="165">
        <v>0.16070000000000001</v>
      </c>
      <c r="AC13" s="165">
        <v>0.3135</v>
      </c>
      <c r="AD13" s="165">
        <v>0.61250000000000004</v>
      </c>
      <c r="AE13" s="165">
        <v>0.33210000000000001</v>
      </c>
      <c r="AF13" s="165">
        <v>0.1991</v>
      </c>
      <c r="AG13" s="165">
        <v>0.5716</v>
      </c>
      <c r="AH13" s="165">
        <v>0.2457</v>
      </c>
      <c r="AI13" s="165">
        <v>0.27610000000000001</v>
      </c>
      <c r="AJ13" s="165">
        <v>0.29730000000000001</v>
      </c>
      <c r="AK13" s="165">
        <v>0.65400000000000003</v>
      </c>
      <c r="AL13" s="165">
        <v>0.21890000000000001</v>
      </c>
      <c r="AM13" s="165">
        <v>9.4299999999999995E-2</v>
      </c>
      <c r="AN13" s="165">
        <v>3.2800000000000003E-2</v>
      </c>
      <c r="AO13" s="165">
        <v>0.57550000000000001</v>
      </c>
      <c r="AP13" s="165">
        <v>61920.81</v>
      </c>
      <c r="AQ13" s="165">
        <v>15471.03</v>
      </c>
      <c r="AR13" s="165">
        <v>38722.53</v>
      </c>
      <c r="AS13" s="165">
        <v>7727.25</v>
      </c>
      <c r="AT13" s="165">
        <v>61881.85</v>
      </c>
      <c r="AU13" s="165">
        <v>14859.82</v>
      </c>
      <c r="AV13" s="165">
        <v>38801.69</v>
      </c>
      <c r="AW13" s="165">
        <v>8220.35</v>
      </c>
    </row>
    <row r="14" spans="1:49">
      <c r="A14" s="165">
        <v>2022</v>
      </c>
      <c r="B14" s="165">
        <v>2</v>
      </c>
      <c r="C14" s="165">
        <v>11</v>
      </c>
      <c r="D14" s="165" t="s">
        <v>256</v>
      </c>
      <c r="E14" s="165">
        <v>45.41</v>
      </c>
      <c r="F14" s="165">
        <v>0.31190000000000001</v>
      </c>
      <c r="G14" s="165">
        <v>0.2913</v>
      </c>
      <c r="H14" s="165">
        <v>2.07E-2</v>
      </c>
      <c r="I14" s="165">
        <v>7.0199999999999999E-2</v>
      </c>
      <c r="J14" s="165">
        <v>0.20660000000000001</v>
      </c>
      <c r="K14" s="165">
        <v>0.12479999999999999</v>
      </c>
      <c r="L14" s="165">
        <v>8.1799999999999998E-2</v>
      </c>
      <c r="M14" s="165">
        <v>0.14410000000000001</v>
      </c>
      <c r="N14" s="165">
        <v>6.3E-3</v>
      </c>
      <c r="O14" s="165">
        <v>0.38269999999999998</v>
      </c>
      <c r="P14" s="165">
        <v>0.45829999999999999</v>
      </c>
      <c r="Q14" s="165">
        <v>0.14979999999999999</v>
      </c>
      <c r="R14" s="165">
        <v>0.28610000000000002</v>
      </c>
      <c r="S14" s="165">
        <v>0.1424</v>
      </c>
      <c r="T14" s="165">
        <v>0.16020000000000001</v>
      </c>
      <c r="U14" s="165">
        <v>0.33439999999999998</v>
      </c>
      <c r="V14" s="165">
        <v>0.31990000000000002</v>
      </c>
      <c r="W14" s="165">
        <v>0.41980000000000001</v>
      </c>
      <c r="X14" s="165">
        <v>0.2291</v>
      </c>
      <c r="Y14" s="165">
        <v>0.38500000000000001</v>
      </c>
      <c r="Z14" s="165">
        <v>0.40860000000000002</v>
      </c>
      <c r="AA14" s="165">
        <v>0.8286</v>
      </c>
      <c r="AB14" s="165">
        <v>0.16239999999999999</v>
      </c>
      <c r="AC14" s="165">
        <v>0.31850000000000001</v>
      </c>
      <c r="AD14" s="165">
        <v>0.61270000000000002</v>
      </c>
      <c r="AE14" s="165">
        <v>0.29220000000000002</v>
      </c>
      <c r="AF14" s="165">
        <v>0.19470000000000001</v>
      </c>
      <c r="AG14" s="165">
        <v>0.57699999999999996</v>
      </c>
      <c r="AH14" s="165">
        <v>0.22539999999999999</v>
      </c>
      <c r="AI14" s="165">
        <v>0.29239999999999999</v>
      </c>
      <c r="AJ14" s="165">
        <v>0.28439999999999999</v>
      </c>
      <c r="AK14" s="165">
        <v>0.63370000000000004</v>
      </c>
      <c r="AL14" s="165">
        <v>0.22850000000000001</v>
      </c>
      <c r="AM14" s="165">
        <v>0.10440000000000001</v>
      </c>
      <c r="AN14" s="165">
        <v>3.3399999999999999E-2</v>
      </c>
      <c r="AO14" s="165">
        <v>0.60489999999999999</v>
      </c>
      <c r="AP14" s="165">
        <v>60513.11</v>
      </c>
      <c r="AQ14" s="165">
        <v>15071.4</v>
      </c>
      <c r="AR14" s="165">
        <v>38036.550000000003</v>
      </c>
      <c r="AS14" s="165">
        <v>7405.16</v>
      </c>
      <c r="AT14" s="165">
        <v>58818.14</v>
      </c>
      <c r="AU14" s="165">
        <v>14390.64</v>
      </c>
      <c r="AV14" s="165">
        <v>36621.57</v>
      </c>
      <c r="AW14" s="165">
        <v>7805.93</v>
      </c>
    </row>
    <row r="15" spans="1:49">
      <c r="A15" s="165">
        <v>2022</v>
      </c>
      <c r="B15" s="165">
        <v>2</v>
      </c>
      <c r="C15" s="165">
        <v>12</v>
      </c>
      <c r="D15" s="165" t="s">
        <v>257</v>
      </c>
      <c r="E15" s="165">
        <v>45.73</v>
      </c>
      <c r="F15" s="165">
        <v>0.26490000000000002</v>
      </c>
      <c r="G15" s="165">
        <v>0.24790000000000001</v>
      </c>
      <c r="H15" s="165">
        <v>1.8200000000000001E-2</v>
      </c>
      <c r="I15" s="165">
        <v>6.4399999999999999E-2</v>
      </c>
      <c r="J15" s="165">
        <v>0.21829999999999999</v>
      </c>
      <c r="K15" s="165">
        <v>0.13700000000000001</v>
      </c>
      <c r="L15" s="165">
        <v>8.14E-2</v>
      </c>
      <c r="M15" s="165">
        <v>0.14680000000000001</v>
      </c>
      <c r="N15" s="165">
        <v>6.4000000000000003E-3</v>
      </c>
      <c r="O15" s="165">
        <v>0.40360000000000001</v>
      </c>
      <c r="P15" s="165">
        <v>0.47189999999999999</v>
      </c>
      <c r="Q15" s="165">
        <v>0.15790000000000001</v>
      </c>
      <c r="R15" s="165">
        <v>0.2908</v>
      </c>
      <c r="S15" s="165">
        <v>0.151</v>
      </c>
      <c r="T15" s="165">
        <v>0.1681</v>
      </c>
      <c r="U15" s="165">
        <v>0.35510000000000003</v>
      </c>
      <c r="V15" s="165">
        <v>0.36180000000000001</v>
      </c>
      <c r="W15" s="165">
        <v>0.42899999999999999</v>
      </c>
      <c r="X15" s="165">
        <v>0.21929999999999999</v>
      </c>
      <c r="Y15" s="165">
        <v>0.37630000000000002</v>
      </c>
      <c r="Z15" s="165">
        <v>0.40139999999999998</v>
      </c>
      <c r="AA15" s="165">
        <v>0.82289999999999996</v>
      </c>
      <c r="AB15" s="165">
        <v>0.1673</v>
      </c>
      <c r="AC15" s="165">
        <v>0.31219999999999998</v>
      </c>
      <c r="AD15" s="165">
        <v>0.62050000000000005</v>
      </c>
      <c r="AE15" s="165">
        <v>0.30640000000000001</v>
      </c>
      <c r="AF15" s="165">
        <v>0.18640000000000001</v>
      </c>
      <c r="AG15" s="165">
        <v>0.57789999999999997</v>
      </c>
      <c r="AH15" s="165">
        <v>0.2268</v>
      </c>
      <c r="AI15" s="165">
        <v>0.32150000000000001</v>
      </c>
      <c r="AJ15" s="165">
        <v>0.27129999999999999</v>
      </c>
      <c r="AK15" s="165">
        <v>0.6139</v>
      </c>
      <c r="AL15" s="165">
        <v>0.2356</v>
      </c>
      <c r="AM15" s="165">
        <v>0.11310000000000001</v>
      </c>
      <c r="AN15" s="165">
        <v>3.7400000000000003E-2</v>
      </c>
      <c r="AO15" s="165">
        <v>0.60760000000000003</v>
      </c>
      <c r="AP15" s="165">
        <v>62806.98</v>
      </c>
      <c r="AQ15" s="165">
        <v>16873.169999999998</v>
      </c>
      <c r="AR15" s="165">
        <v>38451.33</v>
      </c>
      <c r="AS15" s="165">
        <v>7482.47</v>
      </c>
      <c r="AT15" s="165">
        <v>61002.19</v>
      </c>
      <c r="AU15" s="165">
        <v>15933.31</v>
      </c>
      <c r="AV15" s="165">
        <v>37198.57</v>
      </c>
      <c r="AW15" s="165">
        <v>7870.31</v>
      </c>
    </row>
    <row r="16" spans="1:49">
      <c r="A16" s="165">
        <v>2022</v>
      </c>
      <c r="B16" s="165">
        <v>2</v>
      </c>
      <c r="C16" s="165">
        <v>13</v>
      </c>
      <c r="D16" s="165" t="s">
        <v>258</v>
      </c>
      <c r="E16" s="165">
        <v>45.03</v>
      </c>
      <c r="F16" s="165">
        <v>0.29859999999999998</v>
      </c>
      <c r="G16" s="165">
        <v>0.27829999999999999</v>
      </c>
      <c r="H16" s="165">
        <v>1.9900000000000001E-2</v>
      </c>
      <c r="I16" s="165">
        <v>7.1099999999999997E-2</v>
      </c>
      <c r="J16" s="165">
        <v>0.21340000000000001</v>
      </c>
      <c r="K16" s="165">
        <v>0.12889999999999999</v>
      </c>
      <c r="L16" s="165">
        <v>8.4400000000000003E-2</v>
      </c>
      <c r="M16" s="165">
        <v>0.12479999999999999</v>
      </c>
      <c r="N16" s="165">
        <v>5.0000000000000001E-3</v>
      </c>
      <c r="O16" s="165">
        <v>0.39279999999999998</v>
      </c>
      <c r="P16" s="165">
        <v>0.45579999999999998</v>
      </c>
      <c r="Q16" s="165">
        <v>0.14810000000000001</v>
      </c>
      <c r="R16" s="165">
        <v>0.29199999999999998</v>
      </c>
      <c r="S16" s="165">
        <v>0.1484</v>
      </c>
      <c r="T16" s="165">
        <v>0.16120000000000001</v>
      </c>
      <c r="U16" s="165">
        <v>0.34079999999999999</v>
      </c>
      <c r="V16" s="165">
        <v>0.32250000000000001</v>
      </c>
      <c r="W16" s="165">
        <v>0.43259999999999998</v>
      </c>
      <c r="X16" s="165">
        <v>0.20369999999999999</v>
      </c>
      <c r="Y16" s="165">
        <v>0.3538</v>
      </c>
      <c r="Z16" s="165">
        <v>0.40870000000000001</v>
      </c>
      <c r="AA16" s="165">
        <v>0.82969999999999999</v>
      </c>
      <c r="AB16" s="165">
        <v>0.1623</v>
      </c>
      <c r="AC16" s="165">
        <v>0.30449999999999999</v>
      </c>
      <c r="AD16" s="165">
        <v>0.62280000000000002</v>
      </c>
      <c r="AE16" s="165">
        <v>0.29670000000000002</v>
      </c>
      <c r="AF16" s="165">
        <v>0.18779999999999999</v>
      </c>
      <c r="AG16" s="165">
        <v>0.57730000000000004</v>
      </c>
      <c r="AH16" s="165">
        <v>0.21390000000000001</v>
      </c>
      <c r="AI16" s="165">
        <v>0.28289999999999998</v>
      </c>
      <c r="AJ16" s="165">
        <v>0.28889999999999999</v>
      </c>
      <c r="AK16" s="165">
        <v>0.64610000000000001</v>
      </c>
      <c r="AL16" s="165">
        <v>0.2273</v>
      </c>
      <c r="AM16" s="165">
        <v>9.6199999999999994E-2</v>
      </c>
      <c r="AN16" s="165">
        <v>3.04E-2</v>
      </c>
      <c r="AO16" s="165">
        <v>0.59650000000000003</v>
      </c>
      <c r="AP16" s="165">
        <v>59994.7</v>
      </c>
      <c r="AQ16" s="165">
        <v>15262.9</v>
      </c>
      <c r="AR16" s="165">
        <v>37535.879999999997</v>
      </c>
      <c r="AS16" s="165">
        <v>7195.91</v>
      </c>
      <c r="AT16" s="165">
        <v>57667.26</v>
      </c>
      <c r="AU16" s="165">
        <v>14132.88</v>
      </c>
      <c r="AV16" s="165">
        <v>36030.29</v>
      </c>
      <c r="AW16" s="165">
        <v>7504.09</v>
      </c>
    </row>
    <row r="17" spans="1:49">
      <c r="A17" s="165">
        <v>2022</v>
      </c>
      <c r="B17" s="165">
        <v>2</v>
      </c>
      <c r="C17" s="165">
        <v>14</v>
      </c>
      <c r="D17" s="165" t="s">
        <v>259</v>
      </c>
      <c r="E17" s="165">
        <v>45.94</v>
      </c>
      <c r="F17" s="165">
        <v>0.2944</v>
      </c>
      <c r="G17" s="165">
        <v>0.27900000000000003</v>
      </c>
      <c r="H17" s="165">
        <v>1.44E-2</v>
      </c>
      <c r="I17" s="165">
        <v>6.7599999999999993E-2</v>
      </c>
      <c r="J17" s="165">
        <v>0.20080000000000001</v>
      </c>
      <c r="K17" s="165">
        <v>0.1216</v>
      </c>
      <c r="L17" s="165">
        <v>7.9200000000000007E-2</v>
      </c>
      <c r="M17" s="165">
        <v>0.13969999999999999</v>
      </c>
      <c r="N17" s="165">
        <v>7.0000000000000001E-3</v>
      </c>
      <c r="O17" s="165">
        <v>0.37669999999999998</v>
      </c>
      <c r="P17" s="165">
        <v>0.45500000000000002</v>
      </c>
      <c r="Q17" s="165">
        <v>0.15049999999999999</v>
      </c>
      <c r="R17" s="165">
        <v>0.28539999999999999</v>
      </c>
      <c r="S17" s="165">
        <v>0.14030000000000001</v>
      </c>
      <c r="T17" s="165">
        <v>0.15890000000000001</v>
      </c>
      <c r="U17" s="165">
        <v>0.33329999999999999</v>
      </c>
      <c r="V17" s="165">
        <v>0.3271</v>
      </c>
      <c r="W17" s="165">
        <v>0.41570000000000001</v>
      </c>
      <c r="X17" s="165">
        <v>0.22359999999999999</v>
      </c>
      <c r="Y17" s="165">
        <v>0.3745</v>
      </c>
      <c r="Z17" s="165">
        <v>0.41689999999999999</v>
      </c>
      <c r="AA17" s="165">
        <v>0.82279999999999998</v>
      </c>
      <c r="AB17" s="165">
        <v>0.16769999999999999</v>
      </c>
      <c r="AC17" s="165">
        <v>0.31480000000000002</v>
      </c>
      <c r="AD17" s="165">
        <v>0.6159</v>
      </c>
      <c r="AE17" s="165">
        <v>0.2898</v>
      </c>
      <c r="AF17" s="165">
        <v>0.19600000000000001</v>
      </c>
      <c r="AG17" s="165">
        <v>0.56920000000000004</v>
      </c>
      <c r="AH17" s="165">
        <v>0.2283</v>
      </c>
      <c r="AI17" s="165">
        <v>0.3004</v>
      </c>
      <c r="AJ17" s="165">
        <v>0.2777</v>
      </c>
      <c r="AK17" s="165">
        <v>0.63270000000000004</v>
      </c>
      <c r="AL17" s="165">
        <v>0.2276</v>
      </c>
      <c r="AM17" s="165">
        <v>0.10489999999999999</v>
      </c>
      <c r="AN17" s="165">
        <v>3.4700000000000002E-2</v>
      </c>
      <c r="AO17" s="165">
        <v>0.61140000000000005</v>
      </c>
      <c r="AP17" s="165">
        <v>62455.02</v>
      </c>
      <c r="AQ17" s="165">
        <v>16267.1</v>
      </c>
      <c r="AR17" s="165">
        <v>38708.019999999997</v>
      </c>
      <c r="AS17" s="165">
        <v>7479.9</v>
      </c>
      <c r="AT17" s="165">
        <v>61172.7</v>
      </c>
      <c r="AU17" s="165">
        <v>15281.27</v>
      </c>
      <c r="AV17" s="165">
        <v>37976.160000000003</v>
      </c>
      <c r="AW17" s="165">
        <v>7915.27</v>
      </c>
    </row>
    <row r="18" spans="1:49">
      <c r="A18" s="165">
        <v>2022</v>
      </c>
      <c r="B18" s="165">
        <v>2</v>
      </c>
      <c r="C18" s="165">
        <v>15</v>
      </c>
      <c r="D18" s="165" t="s">
        <v>260</v>
      </c>
      <c r="E18" s="165">
        <v>47.76</v>
      </c>
      <c r="F18" s="165">
        <v>0.3306</v>
      </c>
      <c r="G18" s="165">
        <v>0.3261</v>
      </c>
      <c r="H18" s="165">
        <v>4.7000000000000002E-3</v>
      </c>
      <c r="I18" s="165">
        <v>7.1400000000000005E-2</v>
      </c>
      <c r="J18" s="165">
        <v>0.22739999999999999</v>
      </c>
      <c r="K18" s="165">
        <v>0.1426</v>
      </c>
      <c r="L18" s="165">
        <v>8.4900000000000003E-2</v>
      </c>
      <c r="M18" s="165">
        <v>0.157</v>
      </c>
      <c r="N18" s="165">
        <v>7.4000000000000003E-3</v>
      </c>
      <c r="O18" s="165">
        <v>0.43590000000000001</v>
      </c>
      <c r="P18" s="165">
        <v>0.47170000000000001</v>
      </c>
      <c r="Q18" s="165">
        <v>0.17799999999999999</v>
      </c>
      <c r="R18" s="165">
        <v>0.33889999999999998</v>
      </c>
      <c r="S18" s="165">
        <v>0.15190000000000001</v>
      </c>
      <c r="T18" s="165">
        <v>0.19769999999999999</v>
      </c>
      <c r="U18" s="165">
        <v>0.3715</v>
      </c>
      <c r="V18" s="165">
        <v>0.32969999999999999</v>
      </c>
      <c r="W18" s="165">
        <v>0.47570000000000001</v>
      </c>
      <c r="X18" s="165">
        <v>0.2737</v>
      </c>
      <c r="Y18" s="165">
        <v>0.40839999999999999</v>
      </c>
      <c r="Z18" s="165">
        <v>0.43049999999999999</v>
      </c>
      <c r="AA18" s="165">
        <v>0.82499999999999996</v>
      </c>
      <c r="AB18" s="165">
        <v>0.1661</v>
      </c>
      <c r="AC18" s="165">
        <v>0.33889999999999998</v>
      </c>
      <c r="AD18" s="165">
        <v>0.59470000000000001</v>
      </c>
      <c r="AE18" s="165">
        <v>0.28139999999999998</v>
      </c>
      <c r="AF18" s="165">
        <v>0.15179999999999999</v>
      </c>
      <c r="AG18" s="165">
        <v>0.57450000000000001</v>
      </c>
      <c r="AH18" s="165">
        <v>0.24479999999999999</v>
      </c>
      <c r="AI18" s="165">
        <v>0.33379999999999999</v>
      </c>
      <c r="AJ18" s="165">
        <v>0.29920000000000002</v>
      </c>
      <c r="AK18" s="165">
        <v>0.57879999999999998</v>
      </c>
      <c r="AL18" s="165">
        <v>0.2535</v>
      </c>
      <c r="AM18" s="165">
        <v>0.12709999999999999</v>
      </c>
      <c r="AN18" s="165">
        <v>4.0500000000000001E-2</v>
      </c>
      <c r="AO18" s="165">
        <v>0.66639999999999999</v>
      </c>
      <c r="AP18" s="165">
        <v>64695.79</v>
      </c>
      <c r="AQ18" s="165">
        <v>16909.87</v>
      </c>
      <c r="AR18" s="165">
        <v>40378.83</v>
      </c>
      <c r="AS18" s="165">
        <v>7407.09</v>
      </c>
      <c r="AT18" s="165">
        <v>67137.69</v>
      </c>
      <c r="AU18" s="165">
        <v>18106.759999999998</v>
      </c>
      <c r="AV18" s="165">
        <v>41095.96</v>
      </c>
      <c r="AW18" s="165">
        <v>7934.96</v>
      </c>
    </row>
    <row r="19" spans="1:49">
      <c r="A19" s="165">
        <v>2022</v>
      </c>
      <c r="B19" s="165">
        <v>2</v>
      </c>
      <c r="C19" s="165">
        <v>16</v>
      </c>
      <c r="D19" s="165" t="s">
        <v>261</v>
      </c>
      <c r="E19" s="165">
        <v>40.54</v>
      </c>
      <c r="F19" s="165">
        <v>0.2082</v>
      </c>
      <c r="G19" s="165">
        <v>0.20599999999999999</v>
      </c>
      <c r="H19" s="165">
        <v>1.1999999999999999E-3</v>
      </c>
      <c r="I19" s="165">
        <v>5.9900000000000002E-2</v>
      </c>
      <c r="J19" s="165">
        <v>0.24049999999999999</v>
      </c>
      <c r="K19" s="165">
        <v>0.14510000000000001</v>
      </c>
      <c r="L19" s="165">
        <v>9.5399999999999999E-2</v>
      </c>
      <c r="M19" s="165">
        <v>0.1452</v>
      </c>
      <c r="N19" s="165">
        <v>8.3000000000000001E-3</v>
      </c>
      <c r="O19" s="165">
        <v>0.42230000000000001</v>
      </c>
      <c r="P19" s="165">
        <v>0.34810000000000002</v>
      </c>
      <c r="Q19" s="165">
        <v>0.1391</v>
      </c>
      <c r="R19" s="165">
        <v>0.32090000000000002</v>
      </c>
      <c r="S19" s="165">
        <v>0.15409999999999999</v>
      </c>
      <c r="T19" s="165">
        <v>0.16539999999999999</v>
      </c>
      <c r="U19" s="165">
        <v>0.3725</v>
      </c>
      <c r="V19" s="165">
        <v>0.24679999999999999</v>
      </c>
      <c r="W19" s="165">
        <v>0.48949999999999999</v>
      </c>
      <c r="X19" s="165">
        <v>0.23069999999999999</v>
      </c>
      <c r="Y19" s="165">
        <v>0.31419999999999998</v>
      </c>
      <c r="Z19" s="165">
        <v>0.46</v>
      </c>
      <c r="AA19" s="165">
        <v>0.87019999999999997</v>
      </c>
      <c r="AB19" s="165">
        <v>0.1237</v>
      </c>
      <c r="AC19" s="165">
        <v>0.35570000000000002</v>
      </c>
      <c r="AD19" s="165">
        <v>0.56089999999999995</v>
      </c>
      <c r="AE19" s="165">
        <v>0.30030000000000001</v>
      </c>
      <c r="AF19" s="165">
        <v>0.1822</v>
      </c>
      <c r="AG19" s="165">
        <v>0.56259999999999999</v>
      </c>
      <c r="AH19" s="165">
        <v>0.29780000000000001</v>
      </c>
      <c r="AI19" s="165">
        <v>0.23330000000000001</v>
      </c>
      <c r="AJ19" s="165">
        <v>0.36990000000000001</v>
      </c>
      <c r="AK19" s="165">
        <v>0.61209999999999998</v>
      </c>
      <c r="AL19" s="165">
        <v>0.23050000000000001</v>
      </c>
      <c r="AM19" s="165">
        <v>0.1096</v>
      </c>
      <c r="AN19" s="165">
        <v>4.7699999999999999E-2</v>
      </c>
      <c r="AO19" s="165">
        <v>0.6351</v>
      </c>
      <c r="AP19" s="165">
        <v>55832.54</v>
      </c>
      <c r="AQ19" s="165">
        <v>12839.75</v>
      </c>
      <c r="AR19" s="165">
        <v>35681.11</v>
      </c>
      <c r="AS19" s="165">
        <v>7311.68</v>
      </c>
      <c r="AT19" s="165">
        <v>53446.94</v>
      </c>
      <c r="AU19" s="165">
        <v>11523.82</v>
      </c>
      <c r="AV19" s="165">
        <v>34299.57</v>
      </c>
      <c r="AW19" s="165">
        <v>7623.55</v>
      </c>
    </row>
    <row r="20" spans="1:49">
      <c r="A20" s="165">
        <v>2022</v>
      </c>
      <c r="B20" s="165">
        <v>2</v>
      </c>
      <c r="C20" s="165">
        <v>17</v>
      </c>
      <c r="D20" s="165" t="s">
        <v>262</v>
      </c>
      <c r="E20" s="165">
        <v>49.18</v>
      </c>
      <c r="F20" s="165">
        <v>0.2445</v>
      </c>
      <c r="G20" s="165">
        <v>0.22289999999999999</v>
      </c>
      <c r="H20" s="165">
        <v>2.0899999999999998E-2</v>
      </c>
      <c r="I20" s="165">
        <v>5.2699999999999997E-2</v>
      </c>
      <c r="J20" s="165">
        <v>0.26240000000000002</v>
      </c>
      <c r="K20" s="165">
        <v>0.184</v>
      </c>
      <c r="L20" s="165">
        <v>7.8399999999999997E-2</v>
      </c>
      <c r="M20" s="165">
        <v>8.4400000000000003E-2</v>
      </c>
      <c r="N20" s="165">
        <v>4.7000000000000002E-3</v>
      </c>
      <c r="O20" s="165">
        <v>0.50529999999999997</v>
      </c>
      <c r="P20" s="165">
        <v>0.56079999999999997</v>
      </c>
      <c r="Q20" s="165">
        <v>0.2011</v>
      </c>
      <c r="R20" s="165">
        <v>0.35360000000000003</v>
      </c>
      <c r="S20" s="165">
        <v>0.1802</v>
      </c>
      <c r="T20" s="165">
        <v>0.24179999999999999</v>
      </c>
      <c r="U20" s="165">
        <v>0.4002</v>
      </c>
      <c r="V20" s="165">
        <v>0.4824</v>
      </c>
      <c r="W20" s="165">
        <v>0.50180000000000002</v>
      </c>
      <c r="X20" s="165">
        <v>0.24690000000000001</v>
      </c>
      <c r="Y20" s="165">
        <v>0.35060000000000002</v>
      </c>
      <c r="Z20" s="165">
        <v>0.38290000000000002</v>
      </c>
      <c r="AA20" s="165">
        <v>0.74470000000000003</v>
      </c>
      <c r="AB20" s="165">
        <v>0.23499999999999999</v>
      </c>
      <c r="AC20" s="165">
        <v>0.31240000000000001</v>
      </c>
      <c r="AD20" s="165">
        <v>0.623</v>
      </c>
      <c r="AE20" s="165">
        <v>0.50190000000000001</v>
      </c>
      <c r="AF20" s="165">
        <v>0.1691</v>
      </c>
      <c r="AG20" s="165">
        <v>0.56489999999999996</v>
      </c>
      <c r="AH20" s="165">
        <v>0.371</v>
      </c>
      <c r="AI20" s="165">
        <v>0.36199999999999999</v>
      </c>
      <c r="AJ20" s="165">
        <v>0.25750000000000001</v>
      </c>
      <c r="AK20" s="165">
        <v>0.55940000000000001</v>
      </c>
      <c r="AL20" s="165">
        <v>0.27110000000000001</v>
      </c>
      <c r="AM20" s="165">
        <v>0.13109999999999999</v>
      </c>
      <c r="AN20" s="165">
        <v>3.8300000000000001E-2</v>
      </c>
      <c r="AO20" s="165">
        <v>0.59330000000000005</v>
      </c>
      <c r="AP20" s="165">
        <v>65434.82</v>
      </c>
      <c r="AQ20" s="165">
        <v>19408.3</v>
      </c>
      <c r="AR20" s="165">
        <v>38850.660000000003</v>
      </c>
      <c r="AS20" s="165">
        <v>7175.86</v>
      </c>
      <c r="AT20" s="165">
        <v>65367.95</v>
      </c>
      <c r="AU20" s="165">
        <v>19759.96</v>
      </c>
      <c r="AV20" s="165">
        <v>37881.440000000002</v>
      </c>
      <c r="AW20" s="165">
        <v>7726.55</v>
      </c>
    </row>
    <row r="21" spans="1:49">
      <c r="A21" s="165">
        <v>2022</v>
      </c>
      <c r="B21" s="165">
        <v>2</v>
      </c>
      <c r="C21" s="165">
        <v>18</v>
      </c>
      <c r="D21" s="165" t="s">
        <v>263</v>
      </c>
      <c r="E21" s="165">
        <v>50.94</v>
      </c>
      <c r="F21" s="165">
        <v>0.2291</v>
      </c>
      <c r="G21" s="165">
        <v>0.21199999999999999</v>
      </c>
      <c r="H21" s="165">
        <v>1.5599999999999999E-2</v>
      </c>
      <c r="I21" s="165">
        <v>6.0299999999999999E-2</v>
      </c>
      <c r="J21" s="165">
        <v>0.22259999999999999</v>
      </c>
      <c r="K21" s="165">
        <v>0.1358</v>
      </c>
      <c r="L21" s="165">
        <v>8.6800000000000002E-2</v>
      </c>
      <c r="M21" s="165">
        <v>9.2499999999999999E-2</v>
      </c>
      <c r="N21" s="165">
        <v>5.4999999999999997E-3</v>
      </c>
      <c r="O21" s="165">
        <v>0.50080000000000002</v>
      </c>
      <c r="P21" s="165">
        <v>0.57830000000000004</v>
      </c>
      <c r="Q21" s="165">
        <v>0.23150000000000001</v>
      </c>
      <c r="R21" s="165">
        <v>0.3846</v>
      </c>
      <c r="S21" s="165">
        <v>0.1646</v>
      </c>
      <c r="T21" s="165">
        <v>0.26640000000000003</v>
      </c>
      <c r="U21" s="165">
        <v>0.38740000000000002</v>
      </c>
      <c r="V21" s="165">
        <v>0.39090000000000003</v>
      </c>
      <c r="W21" s="165">
        <v>0.48880000000000001</v>
      </c>
      <c r="X21" s="165">
        <v>0.23830000000000001</v>
      </c>
      <c r="Y21" s="165">
        <v>0.31240000000000001</v>
      </c>
      <c r="Z21" s="165">
        <v>0.40060000000000001</v>
      </c>
      <c r="AA21" s="165">
        <v>0.7621</v>
      </c>
      <c r="AB21" s="165">
        <v>0.22209999999999999</v>
      </c>
      <c r="AC21" s="165">
        <v>0.30559999999999998</v>
      </c>
      <c r="AD21" s="165">
        <v>0.62070000000000003</v>
      </c>
      <c r="AE21" s="165">
        <v>0.40600000000000003</v>
      </c>
      <c r="AF21" s="165">
        <v>0.15</v>
      </c>
      <c r="AG21" s="165">
        <v>0.56999999999999995</v>
      </c>
      <c r="AH21" s="165">
        <v>0.30580000000000002</v>
      </c>
      <c r="AI21" s="165">
        <v>0.30630000000000002</v>
      </c>
      <c r="AJ21" s="165">
        <v>0.29470000000000002</v>
      </c>
      <c r="AK21" s="165">
        <v>0.59199999999999997</v>
      </c>
      <c r="AL21" s="165">
        <v>0.2596</v>
      </c>
      <c r="AM21" s="165">
        <v>0.11609999999999999</v>
      </c>
      <c r="AN21" s="165">
        <v>3.2300000000000002E-2</v>
      </c>
      <c r="AO21" s="165">
        <v>0.61299999999999999</v>
      </c>
      <c r="AP21" s="165">
        <v>77661.86</v>
      </c>
      <c r="AQ21" s="165">
        <v>23392.31</v>
      </c>
      <c r="AR21" s="165">
        <v>46519.82</v>
      </c>
      <c r="AS21" s="165">
        <v>7749.72</v>
      </c>
      <c r="AT21" s="165">
        <v>79214.89</v>
      </c>
      <c r="AU21" s="165">
        <v>23939.68</v>
      </c>
      <c r="AV21" s="165">
        <v>47192.74</v>
      </c>
      <c r="AW21" s="165">
        <v>8082.47</v>
      </c>
    </row>
    <row r="22" spans="1:49">
      <c r="A22" s="165">
        <v>2022</v>
      </c>
      <c r="B22" s="165">
        <v>2</v>
      </c>
      <c r="C22" s="165">
        <v>19</v>
      </c>
      <c r="D22" s="165" t="s">
        <v>264</v>
      </c>
      <c r="E22" s="165">
        <v>46.4</v>
      </c>
      <c r="F22" s="165">
        <v>0.27200000000000002</v>
      </c>
      <c r="G22" s="165">
        <v>0.26819999999999999</v>
      </c>
      <c r="H22" s="165">
        <v>5.0000000000000001E-3</v>
      </c>
      <c r="I22" s="165">
        <v>6.4000000000000001E-2</v>
      </c>
      <c r="J22" s="165">
        <v>0.219</v>
      </c>
      <c r="K22" s="165">
        <v>0.13689999999999999</v>
      </c>
      <c r="L22" s="165">
        <v>8.2100000000000006E-2</v>
      </c>
      <c r="M22" s="165">
        <v>0.13819999999999999</v>
      </c>
      <c r="N22" s="165">
        <v>6.7999999999999996E-3</v>
      </c>
      <c r="O22" s="165">
        <v>0.40500000000000003</v>
      </c>
      <c r="P22" s="165">
        <v>0.43309999999999998</v>
      </c>
      <c r="Q22" s="165">
        <v>0.1633</v>
      </c>
      <c r="R22" s="165">
        <v>0.2989</v>
      </c>
      <c r="S22" s="165">
        <v>0.1454</v>
      </c>
      <c r="T22" s="165">
        <v>0.17269999999999999</v>
      </c>
      <c r="U22" s="165">
        <v>0.34360000000000002</v>
      </c>
      <c r="V22" s="165">
        <v>0.32390000000000002</v>
      </c>
      <c r="W22" s="165">
        <v>0.44429999999999997</v>
      </c>
      <c r="X22" s="165">
        <v>0.24809999999999999</v>
      </c>
      <c r="Y22" s="165">
        <v>0.3886</v>
      </c>
      <c r="Z22" s="165">
        <v>0.45229999999999998</v>
      </c>
      <c r="AA22" s="165">
        <v>0.83879999999999999</v>
      </c>
      <c r="AB22" s="165">
        <v>0.153</v>
      </c>
      <c r="AC22" s="165">
        <v>0.3488</v>
      </c>
      <c r="AD22" s="165">
        <v>0.58379999999999999</v>
      </c>
      <c r="AE22" s="165">
        <v>0.33090000000000003</v>
      </c>
      <c r="AF22" s="165">
        <v>0.17860000000000001</v>
      </c>
      <c r="AG22" s="165">
        <v>0.56179999999999997</v>
      </c>
      <c r="AH22" s="165">
        <v>0.2727</v>
      </c>
      <c r="AI22" s="165">
        <v>0.32150000000000001</v>
      </c>
      <c r="AJ22" s="165">
        <v>0.2994</v>
      </c>
      <c r="AK22" s="165">
        <v>0.59140000000000004</v>
      </c>
      <c r="AL22" s="165">
        <v>0.24479999999999999</v>
      </c>
      <c r="AM22" s="165">
        <v>0.1207</v>
      </c>
      <c r="AN22" s="165">
        <v>4.3200000000000002E-2</v>
      </c>
      <c r="AO22" s="165">
        <v>0.63370000000000004</v>
      </c>
      <c r="AP22" s="165">
        <v>62689.04</v>
      </c>
      <c r="AQ22" s="165">
        <v>16237.41</v>
      </c>
      <c r="AR22" s="165">
        <v>38844.9</v>
      </c>
      <c r="AS22" s="165">
        <v>7606.73</v>
      </c>
      <c r="AT22" s="165">
        <v>63492.08</v>
      </c>
      <c r="AU22" s="165">
        <v>16451.919999999998</v>
      </c>
      <c r="AV22" s="165">
        <v>38891.870000000003</v>
      </c>
      <c r="AW22" s="165">
        <v>8148.28</v>
      </c>
    </row>
    <row r="23" spans="1:49">
      <c r="A23" s="165">
        <v>2022</v>
      </c>
      <c r="B23" s="165">
        <v>2</v>
      </c>
      <c r="C23" s="165">
        <v>20</v>
      </c>
      <c r="D23" s="165" t="s">
        <v>265</v>
      </c>
      <c r="E23" s="165">
        <v>44.97</v>
      </c>
      <c r="F23" s="165">
        <v>0.19889999999999999</v>
      </c>
      <c r="G23" s="165">
        <v>0.19320000000000001</v>
      </c>
      <c r="H23" s="165">
        <v>6.1000000000000004E-3</v>
      </c>
      <c r="I23" s="165">
        <v>5.96E-2</v>
      </c>
      <c r="J23" s="165">
        <v>0.19639999999999999</v>
      </c>
      <c r="K23" s="165">
        <v>0.1186</v>
      </c>
      <c r="L23" s="165">
        <v>7.7799999999999994E-2</v>
      </c>
      <c r="M23" s="165">
        <v>0.1341</v>
      </c>
      <c r="N23" s="165">
        <v>7.0000000000000001E-3</v>
      </c>
      <c r="O23" s="165">
        <v>0.34949999999999998</v>
      </c>
      <c r="P23" s="165">
        <v>0.41049999999999998</v>
      </c>
      <c r="Q23" s="165">
        <v>0.14499999999999999</v>
      </c>
      <c r="R23" s="165">
        <v>0.27610000000000001</v>
      </c>
      <c r="S23" s="165">
        <v>0.12790000000000001</v>
      </c>
      <c r="T23" s="165">
        <v>0.1447</v>
      </c>
      <c r="U23" s="165">
        <v>0.30399999999999999</v>
      </c>
      <c r="V23" s="165">
        <v>0.30370000000000003</v>
      </c>
      <c r="W23" s="165">
        <v>0.40739999999999998</v>
      </c>
      <c r="X23" s="165">
        <v>0.21759999999999999</v>
      </c>
      <c r="Y23" s="165">
        <v>0.44500000000000001</v>
      </c>
      <c r="Z23" s="165">
        <v>0.46310000000000001</v>
      </c>
      <c r="AA23" s="165">
        <v>0.83330000000000004</v>
      </c>
      <c r="AB23" s="165">
        <v>0.15890000000000001</v>
      </c>
      <c r="AC23" s="165">
        <v>0.34749999999999998</v>
      </c>
      <c r="AD23" s="165">
        <v>0.58099999999999996</v>
      </c>
      <c r="AE23" s="165">
        <v>0.34899999999999998</v>
      </c>
      <c r="AF23" s="165">
        <v>0.2016</v>
      </c>
      <c r="AG23" s="165">
        <v>0.56869999999999998</v>
      </c>
      <c r="AH23" s="165">
        <v>0.26800000000000002</v>
      </c>
      <c r="AI23" s="165">
        <v>0.28810000000000002</v>
      </c>
      <c r="AJ23" s="165">
        <v>0.27629999999999999</v>
      </c>
      <c r="AK23" s="165">
        <v>0.65669999999999995</v>
      </c>
      <c r="AL23" s="165">
        <v>0.21560000000000001</v>
      </c>
      <c r="AM23" s="165">
        <v>9.4700000000000006E-2</v>
      </c>
      <c r="AN23" s="165">
        <v>3.3000000000000002E-2</v>
      </c>
      <c r="AO23" s="165">
        <v>0.629</v>
      </c>
      <c r="AP23" s="165">
        <v>60606.12</v>
      </c>
      <c r="AQ23" s="165">
        <v>15936.05</v>
      </c>
      <c r="AR23" s="165">
        <v>37553.800000000003</v>
      </c>
      <c r="AS23" s="165">
        <v>7116.27</v>
      </c>
      <c r="AT23" s="165">
        <v>60224.639999999999</v>
      </c>
      <c r="AU23" s="165">
        <v>15335.91</v>
      </c>
      <c r="AV23" s="165">
        <v>37398.639999999999</v>
      </c>
      <c r="AW23" s="165">
        <v>7490.09</v>
      </c>
    </row>
    <row r="24" spans="1:49">
      <c r="A24" s="165">
        <v>2022</v>
      </c>
      <c r="B24" s="165">
        <v>2</v>
      </c>
      <c r="C24" s="165">
        <v>21</v>
      </c>
      <c r="D24" s="165" t="s">
        <v>266</v>
      </c>
      <c r="E24" s="165">
        <v>46.33</v>
      </c>
      <c r="F24" s="165">
        <v>0.18579999999999999</v>
      </c>
      <c r="G24" s="165">
        <v>0.1784</v>
      </c>
      <c r="H24" s="165">
        <v>6.7000000000000002E-3</v>
      </c>
      <c r="I24" s="165">
        <v>5.5599999999999997E-2</v>
      </c>
      <c r="J24" s="165">
        <v>0.18079999999999999</v>
      </c>
      <c r="K24" s="165">
        <v>9.8599999999999993E-2</v>
      </c>
      <c r="L24" s="165">
        <v>8.2100000000000006E-2</v>
      </c>
      <c r="M24" s="165">
        <v>0.11559999999999999</v>
      </c>
      <c r="N24" s="165">
        <v>6.4999999999999997E-3</v>
      </c>
      <c r="O24" s="165">
        <v>0.33639999999999998</v>
      </c>
      <c r="P24" s="165">
        <v>0.44</v>
      </c>
      <c r="Q24" s="165">
        <v>0.14599999999999999</v>
      </c>
      <c r="R24" s="165">
        <v>0.2452</v>
      </c>
      <c r="S24" s="165">
        <v>0.12540000000000001</v>
      </c>
      <c r="T24" s="165">
        <v>0.13300000000000001</v>
      </c>
      <c r="U24" s="165">
        <v>0.27410000000000001</v>
      </c>
      <c r="V24" s="165">
        <v>0.29070000000000001</v>
      </c>
      <c r="W24" s="165">
        <v>0.38540000000000002</v>
      </c>
      <c r="X24" s="165">
        <v>0.20680000000000001</v>
      </c>
      <c r="Y24" s="165">
        <v>0.48449999999999999</v>
      </c>
      <c r="Z24" s="165">
        <v>0.47070000000000001</v>
      </c>
      <c r="AA24" s="165">
        <v>0.81069999999999998</v>
      </c>
      <c r="AB24" s="165">
        <v>0.18029999999999999</v>
      </c>
      <c r="AC24" s="165">
        <v>0.34289999999999998</v>
      </c>
      <c r="AD24" s="165">
        <v>0.58799999999999997</v>
      </c>
      <c r="AE24" s="165">
        <v>0.37290000000000001</v>
      </c>
      <c r="AF24" s="165">
        <v>0.23169999999999999</v>
      </c>
      <c r="AG24" s="165">
        <v>0.56899999999999995</v>
      </c>
      <c r="AH24" s="165">
        <v>0.30249999999999999</v>
      </c>
      <c r="AI24" s="165">
        <v>0.26650000000000001</v>
      </c>
      <c r="AJ24" s="165">
        <v>0.25990000000000002</v>
      </c>
      <c r="AK24" s="165">
        <v>0.67949999999999999</v>
      </c>
      <c r="AL24" s="165">
        <v>0.20180000000000001</v>
      </c>
      <c r="AM24" s="165">
        <v>8.8400000000000006E-2</v>
      </c>
      <c r="AN24" s="165">
        <v>3.0300000000000001E-2</v>
      </c>
      <c r="AO24" s="165">
        <v>0.59189999999999998</v>
      </c>
      <c r="AP24" s="165">
        <v>62501.23</v>
      </c>
      <c r="AQ24" s="165">
        <v>17519.740000000002</v>
      </c>
      <c r="AR24" s="165">
        <v>37704.06</v>
      </c>
      <c r="AS24" s="165">
        <v>7277.43</v>
      </c>
      <c r="AT24" s="165">
        <v>61325.99</v>
      </c>
      <c r="AU24" s="165">
        <v>16537.79</v>
      </c>
      <c r="AV24" s="165">
        <v>37118.26</v>
      </c>
      <c r="AW24" s="165">
        <v>7669.94</v>
      </c>
    </row>
    <row r="25" spans="1:49">
      <c r="A25" s="165">
        <v>2022</v>
      </c>
      <c r="B25" s="165">
        <v>2</v>
      </c>
      <c r="C25" s="165">
        <v>22</v>
      </c>
      <c r="D25" s="165" t="s">
        <v>267</v>
      </c>
      <c r="E25" s="165">
        <v>42.34</v>
      </c>
      <c r="F25" s="165">
        <v>0.1832</v>
      </c>
      <c r="G25" s="165">
        <v>0.18149999999999999</v>
      </c>
      <c r="H25" s="165">
        <v>8.0000000000000004E-4</v>
      </c>
      <c r="I25" s="165">
        <v>6.0100000000000001E-2</v>
      </c>
      <c r="J25" s="165">
        <v>0.19040000000000001</v>
      </c>
      <c r="K25" s="165">
        <v>0.1142</v>
      </c>
      <c r="L25" s="165">
        <v>7.6100000000000001E-2</v>
      </c>
      <c r="M25" s="165">
        <v>0.1293</v>
      </c>
      <c r="N25" s="165">
        <v>8.6999999999999994E-3</v>
      </c>
      <c r="O25" s="165">
        <v>0.32329999999999998</v>
      </c>
      <c r="P25" s="165">
        <v>0.32840000000000003</v>
      </c>
      <c r="Q25" s="165">
        <v>0.1119</v>
      </c>
      <c r="R25" s="165">
        <v>0.25119999999999998</v>
      </c>
      <c r="S25" s="165">
        <v>0.1227</v>
      </c>
      <c r="T25" s="165">
        <v>0.1167</v>
      </c>
      <c r="U25" s="165">
        <v>0.28899999999999998</v>
      </c>
      <c r="V25" s="165">
        <v>0.2455</v>
      </c>
      <c r="W25" s="165">
        <v>0.40200000000000002</v>
      </c>
      <c r="X25" s="165">
        <v>0.25180000000000002</v>
      </c>
      <c r="Y25" s="165">
        <v>0.40489999999999998</v>
      </c>
      <c r="Z25" s="165">
        <v>0.48480000000000001</v>
      </c>
      <c r="AA25" s="165">
        <v>0.85809999999999997</v>
      </c>
      <c r="AB25" s="165">
        <v>0.1346</v>
      </c>
      <c r="AC25" s="165">
        <v>0.35520000000000002</v>
      </c>
      <c r="AD25" s="165">
        <v>0.5665</v>
      </c>
      <c r="AE25" s="165">
        <v>0.31919999999999998</v>
      </c>
      <c r="AF25" s="165">
        <v>0.22670000000000001</v>
      </c>
      <c r="AG25" s="165">
        <v>0.54279999999999995</v>
      </c>
      <c r="AH25" s="165">
        <v>0.29149999999999998</v>
      </c>
      <c r="AI25" s="165">
        <v>0.2576</v>
      </c>
      <c r="AJ25" s="165">
        <v>0.32319999999999999</v>
      </c>
      <c r="AK25" s="165">
        <v>0.64629999999999999</v>
      </c>
      <c r="AL25" s="165">
        <v>0.21629999999999999</v>
      </c>
      <c r="AM25" s="165">
        <v>9.6000000000000002E-2</v>
      </c>
      <c r="AN25" s="165">
        <v>4.1500000000000002E-2</v>
      </c>
      <c r="AO25" s="165">
        <v>0.62770000000000004</v>
      </c>
      <c r="AP25" s="165">
        <v>55683.67</v>
      </c>
      <c r="AQ25" s="165">
        <v>13769.18</v>
      </c>
      <c r="AR25" s="165">
        <v>34418.080000000002</v>
      </c>
      <c r="AS25" s="165">
        <v>7496.42</v>
      </c>
      <c r="AT25" s="165">
        <v>54144.02</v>
      </c>
      <c r="AU25" s="165">
        <v>12642.82</v>
      </c>
      <c r="AV25" s="165">
        <v>33598.81</v>
      </c>
      <c r="AW25" s="165">
        <v>7902.39</v>
      </c>
    </row>
    <row r="26" spans="1:49">
      <c r="A26" s="165">
        <v>2022</v>
      </c>
      <c r="B26" s="165">
        <v>2</v>
      </c>
      <c r="C26" s="165">
        <v>23</v>
      </c>
      <c r="D26" s="165" t="s">
        <v>268</v>
      </c>
      <c r="E26" s="165">
        <v>47.69</v>
      </c>
      <c r="F26" s="165">
        <v>0.20710000000000001</v>
      </c>
      <c r="G26" s="165">
        <v>0.20430000000000001</v>
      </c>
      <c r="H26" s="165">
        <v>4.5999999999999999E-3</v>
      </c>
      <c r="I26" s="165">
        <v>6.6699999999999995E-2</v>
      </c>
      <c r="J26" s="165">
        <v>0.1961</v>
      </c>
      <c r="K26" s="165">
        <v>0.1139</v>
      </c>
      <c r="L26" s="165">
        <v>8.2199999999999995E-2</v>
      </c>
      <c r="M26" s="165">
        <v>0.15179999999999999</v>
      </c>
      <c r="N26" s="165">
        <v>9.5999999999999992E-3</v>
      </c>
      <c r="O26" s="165">
        <v>0.378</v>
      </c>
      <c r="P26" s="165">
        <v>0.3972</v>
      </c>
      <c r="Q26" s="165">
        <v>0.15670000000000001</v>
      </c>
      <c r="R26" s="165">
        <v>0.3075</v>
      </c>
      <c r="S26" s="165">
        <v>0.13339999999999999</v>
      </c>
      <c r="T26" s="165">
        <v>0.16619999999999999</v>
      </c>
      <c r="U26" s="165">
        <v>0.32350000000000001</v>
      </c>
      <c r="V26" s="165">
        <v>0.248</v>
      </c>
      <c r="W26" s="165">
        <v>0.43709999999999999</v>
      </c>
      <c r="X26" s="165">
        <v>0.24779999999999999</v>
      </c>
      <c r="Y26" s="165">
        <v>0.30020000000000002</v>
      </c>
      <c r="Z26" s="165">
        <v>0.46579999999999999</v>
      </c>
      <c r="AA26" s="165">
        <v>0.85950000000000004</v>
      </c>
      <c r="AB26" s="165">
        <v>0.13450000000000001</v>
      </c>
      <c r="AC26" s="165">
        <v>0.36720000000000003</v>
      </c>
      <c r="AD26" s="165">
        <v>0.56169999999999998</v>
      </c>
      <c r="AE26" s="165">
        <v>0.27979999999999999</v>
      </c>
      <c r="AF26" s="165">
        <v>0.17169999999999999</v>
      </c>
      <c r="AG26" s="165">
        <v>0.55089999999999995</v>
      </c>
      <c r="AH26" s="165">
        <v>0.25219999999999998</v>
      </c>
      <c r="AI26" s="165">
        <v>0.29559999999999997</v>
      </c>
      <c r="AJ26" s="165">
        <v>0.34010000000000001</v>
      </c>
      <c r="AK26" s="165">
        <v>0.58289999999999997</v>
      </c>
      <c r="AL26" s="165">
        <v>0.25259999999999999</v>
      </c>
      <c r="AM26" s="165">
        <v>0.1177</v>
      </c>
      <c r="AN26" s="165">
        <v>4.6800000000000001E-2</v>
      </c>
      <c r="AO26" s="165">
        <v>0.66759999999999997</v>
      </c>
      <c r="AP26" s="165">
        <v>67952.67</v>
      </c>
      <c r="AQ26" s="165">
        <v>17618.330000000002</v>
      </c>
      <c r="AR26" s="165">
        <v>42318.27</v>
      </c>
      <c r="AS26" s="165">
        <v>8016.07</v>
      </c>
      <c r="AT26" s="165">
        <v>72782.149999999994</v>
      </c>
      <c r="AU26" s="165">
        <v>19090.87</v>
      </c>
      <c r="AV26" s="165">
        <v>44968.9</v>
      </c>
      <c r="AW26" s="165">
        <v>8722.39</v>
      </c>
    </row>
    <row r="27" spans="1:49">
      <c r="A27" s="165">
        <v>2022</v>
      </c>
      <c r="B27" s="165">
        <v>2</v>
      </c>
      <c r="C27" s="165">
        <v>24</v>
      </c>
      <c r="D27" s="165" t="s">
        <v>269</v>
      </c>
      <c r="E27" s="165">
        <v>50.08</v>
      </c>
      <c r="F27" s="165">
        <v>0.15459999999999999</v>
      </c>
      <c r="G27" s="165">
        <v>0.15709999999999999</v>
      </c>
      <c r="H27" s="165">
        <v>1.2999999999999999E-3</v>
      </c>
      <c r="I27" s="165">
        <v>0.06</v>
      </c>
      <c r="J27" s="165">
        <v>0.19520000000000001</v>
      </c>
      <c r="K27" s="165">
        <v>0.1082</v>
      </c>
      <c r="L27" s="165">
        <v>8.6999999999999994E-2</v>
      </c>
      <c r="M27" s="165">
        <v>0.1419</v>
      </c>
      <c r="N27" s="165">
        <v>9.2999999999999992E-3</v>
      </c>
      <c r="O27" s="165">
        <v>0.37959999999999999</v>
      </c>
      <c r="P27" s="165">
        <v>0.4012</v>
      </c>
      <c r="Q27" s="165">
        <v>0.1595</v>
      </c>
      <c r="R27" s="165">
        <v>0.31340000000000001</v>
      </c>
      <c r="S27" s="165">
        <v>0.13350000000000001</v>
      </c>
      <c r="T27" s="165">
        <v>0.1648</v>
      </c>
      <c r="U27" s="165">
        <v>0.31809999999999999</v>
      </c>
      <c r="V27" s="165">
        <v>0.26379999999999998</v>
      </c>
      <c r="W27" s="165">
        <v>0.434</v>
      </c>
      <c r="X27" s="165">
        <v>0.28220000000000001</v>
      </c>
      <c r="Y27" s="165">
        <v>0.4108</v>
      </c>
      <c r="Z27" s="165">
        <v>0.48730000000000001</v>
      </c>
      <c r="AA27" s="165">
        <v>0.8448</v>
      </c>
      <c r="AB27" s="165">
        <v>0.14729999999999999</v>
      </c>
      <c r="AC27" s="165">
        <v>0.37409999999999999</v>
      </c>
      <c r="AD27" s="165">
        <v>0.55469999999999997</v>
      </c>
      <c r="AE27" s="165">
        <v>0.29949999999999999</v>
      </c>
      <c r="AF27" s="165">
        <v>0.19170000000000001</v>
      </c>
      <c r="AG27" s="165">
        <v>0.5423</v>
      </c>
      <c r="AH27" s="165">
        <v>0.28060000000000002</v>
      </c>
      <c r="AI27" s="165">
        <v>0.31169999999999998</v>
      </c>
      <c r="AJ27" s="165">
        <v>0.32069999999999999</v>
      </c>
      <c r="AK27" s="165">
        <v>0.59130000000000005</v>
      </c>
      <c r="AL27" s="165">
        <v>0.23649999999999999</v>
      </c>
      <c r="AM27" s="165">
        <v>0.12</v>
      </c>
      <c r="AN27" s="165">
        <v>5.2200000000000003E-2</v>
      </c>
      <c r="AO27" s="165">
        <v>0.66579999999999995</v>
      </c>
      <c r="AP27" s="165">
        <v>79375.23</v>
      </c>
      <c r="AQ27" s="165">
        <v>21686.38</v>
      </c>
      <c r="AR27" s="165">
        <v>48931.93</v>
      </c>
      <c r="AS27" s="165">
        <v>8756.91</v>
      </c>
      <c r="AT27" s="165">
        <v>86839.54</v>
      </c>
      <c r="AU27" s="165">
        <v>23594.53</v>
      </c>
      <c r="AV27" s="165">
        <v>53685.06</v>
      </c>
      <c r="AW27" s="165">
        <v>9559.9599999999991</v>
      </c>
    </row>
    <row r="28" spans="1:49">
      <c r="A28" s="165">
        <v>2022</v>
      </c>
      <c r="B28" s="165">
        <v>2</v>
      </c>
      <c r="C28" s="165">
        <v>25</v>
      </c>
      <c r="D28" s="165" t="s">
        <v>270</v>
      </c>
      <c r="E28" s="165">
        <v>44.74</v>
      </c>
      <c r="F28" s="165">
        <v>0.30769999999999997</v>
      </c>
      <c r="G28" s="165">
        <v>0.30590000000000001</v>
      </c>
      <c r="H28" s="165">
        <v>4.1999999999999997E-3</v>
      </c>
      <c r="I28" s="165">
        <v>6.5000000000000002E-2</v>
      </c>
      <c r="J28" s="165">
        <v>0.22670000000000001</v>
      </c>
      <c r="K28" s="165">
        <v>0.14530000000000001</v>
      </c>
      <c r="L28" s="165">
        <v>8.14E-2</v>
      </c>
      <c r="M28" s="165">
        <v>0.13880000000000001</v>
      </c>
      <c r="N28" s="165">
        <v>1.09E-2</v>
      </c>
      <c r="O28" s="165">
        <v>0.41270000000000001</v>
      </c>
      <c r="P28" s="165">
        <v>0.4355</v>
      </c>
      <c r="Q28" s="165">
        <v>0.1673</v>
      </c>
      <c r="R28" s="165">
        <v>0.30120000000000002</v>
      </c>
      <c r="S28" s="165">
        <v>0.15010000000000001</v>
      </c>
      <c r="T28" s="165">
        <v>0.17199999999999999</v>
      </c>
      <c r="U28" s="165">
        <v>0.35120000000000001</v>
      </c>
      <c r="V28" s="165">
        <v>0.36980000000000002</v>
      </c>
      <c r="W28" s="165">
        <v>0.4602</v>
      </c>
      <c r="X28" s="165">
        <v>0.2525</v>
      </c>
      <c r="Y28" s="165">
        <v>0.43140000000000001</v>
      </c>
      <c r="Z28" s="165">
        <v>0.4446</v>
      </c>
      <c r="AA28" s="165">
        <v>0.81740000000000002</v>
      </c>
      <c r="AB28" s="165">
        <v>0.17100000000000001</v>
      </c>
      <c r="AC28" s="165">
        <v>0.35320000000000001</v>
      </c>
      <c r="AD28" s="165">
        <v>0.57820000000000005</v>
      </c>
      <c r="AE28" s="165">
        <v>0.35930000000000001</v>
      </c>
      <c r="AF28" s="165">
        <v>0.1857</v>
      </c>
      <c r="AG28" s="165">
        <v>0.55610000000000004</v>
      </c>
      <c r="AH28" s="165">
        <v>0.29949999999999999</v>
      </c>
      <c r="AI28" s="165">
        <v>0.33950000000000002</v>
      </c>
      <c r="AJ28" s="165">
        <v>0.2797</v>
      </c>
      <c r="AK28" s="165">
        <v>0.59260000000000002</v>
      </c>
      <c r="AL28" s="165">
        <v>0.24310000000000001</v>
      </c>
      <c r="AM28" s="165">
        <v>0.1227</v>
      </c>
      <c r="AN28" s="165">
        <v>4.1599999999999998E-2</v>
      </c>
      <c r="AO28" s="165">
        <v>0.64439999999999997</v>
      </c>
      <c r="AP28" s="165">
        <v>60054.720000000001</v>
      </c>
      <c r="AQ28" s="165">
        <v>15380.82</v>
      </c>
      <c r="AR28" s="165">
        <v>37513.51</v>
      </c>
      <c r="AS28" s="165">
        <v>7160.39</v>
      </c>
      <c r="AT28" s="165">
        <v>59116</v>
      </c>
      <c r="AU28" s="165">
        <v>14882.48</v>
      </c>
      <c r="AV28" s="165">
        <v>36652.160000000003</v>
      </c>
      <c r="AW28" s="165">
        <v>7581.36</v>
      </c>
    </row>
    <row r="29" spans="1:49">
      <c r="A29" s="165">
        <v>2022</v>
      </c>
      <c r="B29" s="165">
        <v>2</v>
      </c>
      <c r="C29" s="165">
        <v>26</v>
      </c>
      <c r="D29" s="165" t="s">
        <v>271</v>
      </c>
      <c r="E29" s="165">
        <v>45.8</v>
      </c>
      <c r="F29" s="165">
        <v>0.2205</v>
      </c>
      <c r="G29" s="165">
        <v>0.20699999999999999</v>
      </c>
      <c r="H29" s="165">
        <v>1.44E-2</v>
      </c>
      <c r="I29" s="165">
        <v>6.9000000000000006E-2</v>
      </c>
      <c r="J29" s="165">
        <v>0.15609999999999999</v>
      </c>
      <c r="K29" s="165">
        <v>7.6100000000000001E-2</v>
      </c>
      <c r="L29" s="165">
        <v>7.9899999999999999E-2</v>
      </c>
      <c r="M29" s="165">
        <v>9.8299999999999998E-2</v>
      </c>
      <c r="N29" s="165">
        <v>4.4999999999999997E-3</v>
      </c>
      <c r="O29" s="165">
        <v>0.28120000000000001</v>
      </c>
      <c r="P29" s="165">
        <v>0.36430000000000001</v>
      </c>
      <c r="Q29" s="165">
        <v>0.1157</v>
      </c>
      <c r="R29" s="165">
        <v>0.24560000000000001</v>
      </c>
      <c r="S29" s="165">
        <v>0.10340000000000001</v>
      </c>
      <c r="T29" s="165">
        <v>0.1137</v>
      </c>
      <c r="U29" s="165">
        <v>0.25290000000000001</v>
      </c>
      <c r="V29" s="165">
        <v>0.1459</v>
      </c>
      <c r="W29" s="165">
        <v>0.35239999999999999</v>
      </c>
      <c r="X29" s="165">
        <v>0.23849999999999999</v>
      </c>
      <c r="Y29" s="165">
        <v>0.42020000000000002</v>
      </c>
      <c r="Z29" s="165">
        <v>0.46910000000000002</v>
      </c>
      <c r="AA29" s="165">
        <v>0.87660000000000005</v>
      </c>
      <c r="AB29" s="165">
        <v>0.1202</v>
      </c>
      <c r="AC29" s="165">
        <v>0.3256</v>
      </c>
      <c r="AD29" s="165">
        <v>0.58679999999999999</v>
      </c>
      <c r="AE29" s="165">
        <v>0.25900000000000001</v>
      </c>
      <c r="AF29" s="165">
        <v>0.24129999999999999</v>
      </c>
      <c r="AG29" s="165">
        <v>0.56540000000000001</v>
      </c>
      <c r="AH29" s="165">
        <v>0.1883</v>
      </c>
      <c r="AI29" s="165">
        <v>0.2</v>
      </c>
      <c r="AJ29" s="165">
        <v>0.35289999999999999</v>
      </c>
      <c r="AK29" s="165">
        <v>0.70189999999999997</v>
      </c>
      <c r="AL29" s="165">
        <v>0.2059</v>
      </c>
      <c r="AM29" s="165">
        <v>7.3999999999999996E-2</v>
      </c>
      <c r="AN29" s="165">
        <v>1.8200000000000001E-2</v>
      </c>
      <c r="AO29" s="165">
        <v>0.64129999999999998</v>
      </c>
      <c r="AP29" s="165">
        <v>67395.81</v>
      </c>
      <c r="AQ29" s="165">
        <v>16819.75</v>
      </c>
      <c r="AR29" s="165">
        <v>42785.4</v>
      </c>
      <c r="AS29" s="165">
        <v>7790.66</v>
      </c>
      <c r="AT29" s="165">
        <v>66400.539999999994</v>
      </c>
      <c r="AU29" s="165">
        <v>14565.74</v>
      </c>
      <c r="AV29" s="165">
        <v>43635.53</v>
      </c>
      <c r="AW29" s="165">
        <v>8199.27</v>
      </c>
    </row>
    <row r="30" spans="1:49">
      <c r="A30" s="165">
        <v>2022</v>
      </c>
      <c r="B30" s="165">
        <v>2</v>
      </c>
      <c r="C30" s="165">
        <v>27</v>
      </c>
      <c r="D30" s="165" t="s">
        <v>272</v>
      </c>
      <c r="E30" s="165">
        <v>44.94</v>
      </c>
      <c r="F30" s="165">
        <v>0.23400000000000001</v>
      </c>
      <c r="G30" s="165">
        <v>0.2273</v>
      </c>
      <c r="H30" s="165">
        <v>3.5999999999999999E-3</v>
      </c>
      <c r="I30" s="165">
        <v>6.5299999999999997E-2</v>
      </c>
      <c r="J30" s="165">
        <v>0.2046</v>
      </c>
      <c r="K30" s="165">
        <v>0.1152</v>
      </c>
      <c r="L30" s="165">
        <v>8.9399999999999993E-2</v>
      </c>
      <c r="M30" s="165">
        <v>0.1583</v>
      </c>
      <c r="N30" s="165">
        <v>1.2999999999999999E-2</v>
      </c>
      <c r="O30" s="165">
        <v>0.3876</v>
      </c>
      <c r="P30" s="165">
        <v>0.38800000000000001</v>
      </c>
      <c r="Q30" s="165">
        <v>0.15490000000000001</v>
      </c>
      <c r="R30" s="165">
        <v>0.30309999999999998</v>
      </c>
      <c r="S30" s="165">
        <v>0.13639999999999999</v>
      </c>
      <c r="T30" s="165">
        <v>0.1661</v>
      </c>
      <c r="U30" s="165">
        <v>0.3306</v>
      </c>
      <c r="V30" s="165">
        <v>0.24</v>
      </c>
      <c r="W30" s="165">
        <v>0.44690000000000002</v>
      </c>
      <c r="X30" s="165">
        <v>0.24990000000000001</v>
      </c>
      <c r="Y30" s="165">
        <v>0.34539999999999998</v>
      </c>
      <c r="Z30" s="165">
        <v>0.46160000000000001</v>
      </c>
      <c r="AA30" s="165">
        <v>0.85660000000000003</v>
      </c>
      <c r="AB30" s="165">
        <v>0.13639999999999999</v>
      </c>
      <c r="AC30" s="165">
        <v>0.3463</v>
      </c>
      <c r="AD30" s="165">
        <v>0.57450000000000001</v>
      </c>
      <c r="AE30" s="165">
        <v>0.30499999999999999</v>
      </c>
      <c r="AF30" s="165">
        <v>0.19220000000000001</v>
      </c>
      <c r="AG30" s="165">
        <v>0.5544</v>
      </c>
      <c r="AH30" s="165">
        <v>0.2419</v>
      </c>
      <c r="AI30" s="165">
        <v>0.2802</v>
      </c>
      <c r="AJ30" s="165">
        <v>0.34010000000000001</v>
      </c>
      <c r="AK30" s="165">
        <v>0.6109</v>
      </c>
      <c r="AL30" s="165">
        <v>0.23949999999999999</v>
      </c>
      <c r="AM30" s="165">
        <v>0.1091</v>
      </c>
      <c r="AN30" s="165">
        <v>4.0500000000000001E-2</v>
      </c>
      <c r="AO30" s="165">
        <v>0.64959999999999996</v>
      </c>
      <c r="AP30" s="165">
        <v>63306.45</v>
      </c>
      <c r="AQ30" s="165">
        <v>15547.97</v>
      </c>
      <c r="AR30" s="165">
        <v>39926.61</v>
      </c>
      <c r="AS30" s="165">
        <v>7831.87</v>
      </c>
      <c r="AT30" s="165">
        <v>63846.95</v>
      </c>
      <c r="AU30" s="165">
        <v>15409.74</v>
      </c>
      <c r="AV30" s="165">
        <v>40145.230000000003</v>
      </c>
      <c r="AW30" s="165">
        <v>8291.98</v>
      </c>
    </row>
    <row r="31" spans="1:49">
      <c r="A31" s="165">
        <v>2022</v>
      </c>
      <c r="B31" s="165">
        <v>2</v>
      </c>
      <c r="C31" s="165">
        <v>28</v>
      </c>
      <c r="D31" s="165" t="s">
        <v>273</v>
      </c>
      <c r="E31" s="165">
        <v>43.86</v>
      </c>
      <c r="F31" s="165">
        <v>0.14910000000000001</v>
      </c>
      <c r="G31" s="165">
        <v>0.14560000000000001</v>
      </c>
      <c r="H31" s="165">
        <v>2.2000000000000001E-3</v>
      </c>
      <c r="I31" s="165">
        <v>4.7500000000000001E-2</v>
      </c>
      <c r="J31" s="165">
        <v>0.18690000000000001</v>
      </c>
      <c r="K31" s="165">
        <v>0.1096</v>
      </c>
      <c r="L31" s="165">
        <v>7.7299999999999994E-2</v>
      </c>
      <c r="M31" s="165">
        <v>0.11310000000000001</v>
      </c>
      <c r="N31" s="165">
        <v>6.0000000000000001E-3</v>
      </c>
      <c r="O31" s="165">
        <v>0.33360000000000001</v>
      </c>
      <c r="P31" s="165">
        <v>0.39879999999999999</v>
      </c>
      <c r="Q31" s="165">
        <v>0.1391</v>
      </c>
      <c r="R31" s="165">
        <v>0.2409</v>
      </c>
      <c r="S31" s="165">
        <v>0.1234</v>
      </c>
      <c r="T31" s="165">
        <v>0.12509999999999999</v>
      </c>
      <c r="U31" s="165">
        <v>0.28420000000000001</v>
      </c>
      <c r="V31" s="165">
        <v>0.33600000000000002</v>
      </c>
      <c r="W31" s="165">
        <v>0.3861</v>
      </c>
      <c r="X31" s="165">
        <v>0.1986</v>
      </c>
      <c r="Y31" s="165">
        <v>0.50539999999999996</v>
      </c>
      <c r="Z31" s="165">
        <v>0.48930000000000001</v>
      </c>
      <c r="AA31" s="165">
        <v>0.80349999999999999</v>
      </c>
      <c r="AB31" s="165">
        <v>0.18490000000000001</v>
      </c>
      <c r="AC31" s="165">
        <v>0.40899999999999997</v>
      </c>
      <c r="AD31" s="165">
        <v>0.53510000000000002</v>
      </c>
      <c r="AE31" s="165">
        <v>0.50349999999999995</v>
      </c>
      <c r="AF31" s="165">
        <v>0.21179999999999999</v>
      </c>
      <c r="AG31" s="165">
        <v>0.5524</v>
      </c>
      <c r="AH31" s="165">
        <v>0.39229999999999998</v>
      </c>
      <c r="AI31" s="165">
        <v>0.31780000000000003</v>
      </c>
      <c r="AJ31" s="165">
        <v>0.26319999999999999</v>
      </c>
      <c r="AK31" s="165">
        <v>0.60289999999999999</v>
      </c>
      <c r="AL31" s="165">
        <v>0.2198</v>
      </c>
      <c r="AM31" s="165">
        <v>0.1206</v>
      </c>
      <c r="AN31" s="165">
        <v>5.6599999999999998E-2</v>
      </c>
      <c r="AO31" s="165">
        <v>0.56740000000000002</v>
      </c>
      <c r="AP31" s="165">
        <v>57111.43</v>
      </c>
      <c r="AQ31" s="165">
        <v>15577.06</v>
      </c>
      <c r="AR31" s="165">
        <v>34509.22</v>
      </c>
      <c r="AS31" s="165">
        <v>7025.15</v>
      </c>
      <c r="AT31" s="165">
        <v>55723.23</v>
      </c>
      <c r="AU31" s="165">
        <v>14924.12</v>
      </c>
      <c r="AV31" s="165">
        <v>33387.31</v>
      </c>
      <c r="AW31" s="165">
        <v>7411.79</v>
      </c>
    </row>
    <row r="32" spans="1:49">
      <c r="A32" s="165">
        <v>2022</v>
      </c>
      <c r="B32" s="165">
        <v>2</v>
      </c>
      <c r="C32" s="165">
        <v>29</v>
      </c>
      <c r="D32" s="165" t="s">
        <v>274</v>
      </c>
      <c r="E32" s="165">
        <v>45.24</v>
      </c>
      <c r="F32" s="165">
        <v>0.2039</v>
      </c>
      <c r="G32" s="165">
        <v>0.19670000000000001</v>
      </c>
      <c r="H32" s="165">
        <v>7.1999999999999998E-3</v>
      </c>
      <c r="I32" s="165">
        <v>5.9299999999999999E-2</v>
      </c>
      <c r="J32" s="165">
        <v>0.18920000000000001</v>
      </c>
      <c r="K32" s="165">
        <v>0.1143</v>
      </c>
      <c r="L32" s="165">
        <v>7.4899999999999994E-2</v>
      </c>
      <c r="M32" s="165">
        <v>0.10100000000000001</v>
      </c>
      <c r="N32" s="165">
        <v>3.0999999999999999E-3</v>
      </c>
      <c r="O32" s="165">
        <v>0.34029999999999999</v>
      </c>
      <c r="P32" s="165">
        <v>0.44629999999999997</v>
      </c>
      <c r="Q32" s="165">
        <v>0.154</v>
      </c>
      <c r="R32" s="165">
        <v>0.25990000000000002</v>
      </c>
      <c r="S32" s="165">
        <v>0.1258</v>
      </c>
      <c r="T32" s="165">
        <v>0.14449999999999999</v>
      </c>
      <c r="U32" s="165">
        <v>0.30209999999999998</v>
      </c>
      <c r="V32" s="165">
        <v>0.33629999999999999</v>
      </c>
      <c r="W32" s="165">
        <v>0.39629999999999999</v>
      </c>
      <c r="X32" s="165">
        <v>0.2326</v>
      </c>
      <c r="Y32" s="165">
        <v>0.47160000000000002</v>
      </c>
      <c r="Z32" s="165">
        <v>0.4965</v>
      </c>
      <c r="AA32" s="165">
        <v>0.79620000000000002</v>
      </c>
      <c r="AB32" s="165">
        <v>0.19139999999999999</v>
      </c>
      <c r="AC32" s="165">
        <v>0.3866</v>
      </c>
      <c r="AD32" s="165">
        <v>0.54930000000000001</v>
      </c>
      <c r="AE32" s="165">
        <v>0.45300000000000001</v>
      </c>
      <c r="AF32" s="165">
        <v>0.191</v>
      </c>
      <c r="AG32" s="165">
        <v>0.56689999999999996</v>
      </c>
      <c r="AH32" s="165">
        <v>0.372</v>
      </c>
      <c r="AI32" s="165">
        <v>0.30530000000000002</v>
      </c>
      <c r="AJ32" s="165">
        <v>0.28120000000000001</v>
      </c>
      <c r="AK32" s="165">
        <v>0.60170000000000001</v>
      </c>
      <c r="AL32" s="165">
        <v>0.23680000000000001</v>
      </c>
      <c r="AM32" s="165">
        <v>0.1183</v>
      </c>
      <c r="AN32" s="165">
        <v>4.3099999999999999E-2</v>
      </c>
      <c r="AO32" s="165">
        <v>0.58389999999999997</v>
      </c>
      <c r="AP32" s="165">
        <v>59566</v>
      </c>
      <c r="AQ32" s="165">
        <v>17332.95</v>
      </c>
      <c r="AR32" s="165">
        <v>35660.54</v>
      </c>
      <c r="AS32" s="165">
        <v>6572.51</v>
      </c>
      <c r="AT32" s="165">
        <v>57079.74</v>
      </c>
      <c r="AU32" s="165">
        <v>15980.02</v>
      </c>
      <c r="AV32" s="165">
        <v>34287.050000000003</v>
      </c>
      <c r="AW32" s="165">
        <v>6812.66</v>
      </c>
    </row>
    <row r="33" spans="1:49">
      <c r="A33" s="165">
        <v>2022</v>
      </c>
      <c r="B33" s="165">
        <v>2</v>
      </c>
      <c r="C33" s="165">
        <v>30</v>
      </c>
      <c r="D33" s="165" t="s">
        <v>275</v>
      </c>
      <c r="E33" s="165">
        <v>42.23</v>
      </c>
      <c r="F33" s="165">
        <v>0.1484</v>
      </c>
      <c r="G33" s="165">
        <v>0.14349999999999999</v>
      </c>
      <c r="H33" s="165">
        <v>2.0999999999999999E-3</v>
      </c>
      <c r="I33" s="165">
        <v>5.4899999999999997E-2</v>
      </c>
      <c r="J33" s="165">
        <v>0.17519999999999999</v>
      </c>
      <c r="K33" s="165">
        <v>0.104</v>
      </c>
      <c r="L33" s="165">
        <v>7.1199999999999999E-2</v>
      </c>
      <c r="M33" s="165">
        <v>0.1174</v>
      </c>
      <c r="N33" s="165">
        <v>6.3E-3</v>
      </c>
      <c r="O33" s="165">
        <v>0.30890000000000001</v>
      </c>
      <c r="P33" s="165">
        <v>0.3679</v>
      </c>
      <c r="Q33" s="165">
        <v>0.1313</v>
      </c>
      <c r="R33" s="165">
        <v>0.2515</v>
      </c>
      <c r="S33" s="165">
        <v>0.1105</v>
      </c>
      <c r="T33" s="165">
        <v>0.1255</v>
      </c>
      <c r="U33" s="165">
        <v>0.27089999999999997</v>
      </c>
      <c r="V33" s="165">
        <v>0.31259999999999999</v>
      </c>
      <c r="W33" s="165">
        <v>0.39219999999999999</v>
      </c>
      <c r="X33" s="165">
        <v>0.21529999999999999</v>
      </c>
      <c r="Y33" s="165">
        <v>0.43140000000000001</v>
      </c>
      <c r="Z33" s="165">
        <v>0.45850000000000002</v>
      </c>
      <c r="AA33" s="165">
        <v>0.83140000000000003</v>
      </c>
      <c r="AB33" s="165">
        <v>0.15859999999999999</v>
      </c>
      <c r="AC33" s="165">
        <v>0.40260000000000001</v>
      </c>
      <c r="AD33" s="165">
        <v>0.53100000000000003</v>
      </c>
      <c r="AE33" s="165">
        <v>0.3634</v>
      </c>
      <c r="AF33" s="165">
        <v>0.21290000000000001</v>
      </c>
      <c r="AG33" s="165">
        <v>0.56100000000000005</v>
      </c>
      <c r="AH33" s="165">
        <v>0.31009999999999999</v>
      </c>
      <c r="AI33" s="165">
        <v>0.27629999999999999</v>
      </c>
      <c r="AJ33" s="165">
        <v>0.29039999999999999</v>
      </c>
      <c r="AK33" s="165">
        <v>0.64790000000000003</v>
      </c>
      <c r="AL33" s="165">
        <v>0.21609999999999999</v>
      </c>
      <c r="AM33" s="165">
        <v>9.98E-2</v>
      </c>
      <c r="AN33" s="165">
        <v>3.6299999999999999E-2</v>
      </c>
      <c r="AO33" s="165">
        <v>0.62250000000000005</v>
      </c>
      <c r="AP33" s="165">
        <v>57796.31</v>
      </c>
      <c r="AQ33" s="165">
        <v>14933.41</v>
      </c>
      <c r="AR33" s="165">
        <v>35517.25</v>
      </c>
      <c r="AS33" s="165">
        <v>7345.64</v>
      </c>
      <c r="AT33" s="165">
        <v>56694.11</v>
      </c>
      <c r="AU33" s="165">
        <v>14135.71</v>
      </c>
      <c r="AV33" s="165">
        <v>34831.64</v>
      </c>
      <c r="AW33" s="165">
        <v>7726.76</v>
      </c>
    </row>
    <row r="34" spans="1:49">
      <c r="A34" s="165">
        <v>2022</v>
      </c>
      <c r="B34" s="165">
        <v>2</v>
      </c>
      <c r="C34" s="165">
        <v>31</v>
      </c>
      <c r="D34" s="165" t="s">
        <v>276</v>
      </c>
      <c r="E34" s="165">
        <v>43.14</v>
      </c>
      <c r="F34" s="165">
        <v>0.1716</v>
      </c>
      <c r="G34" s="165">
        <v>0.16789999999999999</v>
      </c>
      <c r="H34" s="165">
        <v>5.7000000000000002E-3</v>
      </c>
      <c r="I34" s="165">
        <v>5.5599999999999997E-2</v>
      </c>
      <c r="J34" s="165">
        <v>0.2031</v>
      </c>
      <c r="K34" s="165">
        <v>0.12379999999999999</v>
      </c>
      <c r="L34" s="165">
        <v>7.9299999999999995E-2</v>
      </c>
      <c r="M34" s="165">
        <v>9.6000000000000002E-2</v>
      </c>
      <c r="N34" s="165">
        <v>4.4000000000000003E-3</v>
      </c>
      <c r="O34" s="165">
        <v>0.34970000000000001</v>
      </c>
      <c r="P34" s="165">
        <v>0.3896</v>
      </c>
      <c r="Q34" s="165">
        <v>0.13639999999999999</v>
      </c>
      <c r="R34" s="165">
        <v>0.27250000000000002</v>
      </c>
      <c r="S34" s="165">
        <v>0.13009999999999999</v>
      </c>
      <c r="T34" s="165">
        <v>0.13669999999999999</v>
      </c>
      <c r="U34" s="165">
        <v>0.30709999999999998</v>
      </c>
      <c r="V34" s="165">
        <v>0.36609999999999998</v>
      </c>
      <c r="W34" s="165">
        <v>0.40460000000000002</v>
      </c>
      <c r="X34" s="165">
        <v>0.33779999999999999</v>
      </c>
      <c r="Y34" s="165">
        <v>0.55269999999999997</v>
      </c>
      <c r="Z34" s="165">
        <v>0.53090000000000004</v>
      </c>
      <c r="AA34" s="165">
        <v>0.80389999999999995</v>
      </c>
      <c r="AB34" s="165">
        <v>0.18640000000000001</v>
      </c>
      <c r="AC34" s="165">
        <v>0.37340000000000001</v>
      </c>
      <c r="AD34" s="165">
        <v>0.55479999999999996</v>
      </c>
      <c r="AE34" s="165">
        <v>0.39810000000000001</v>
      </c>
      <c r="AF34" s="165">
        <v>0.20949999999999999</v>
      </c>
      <c r="AG34" s="165">
        <v>0.57220000000000004</v>
      </c>
      <c r="AH34" s="165">
        <v>0.36580000000000001</v>
      </c>
      <c r="AI34" s="165">
        <v>0.29399999999999998</v>
      </c>
      <c r="AJ34" s="165">
        <v>0.27150000000000002</v>
      </c>
      <c r="AK34" s="165">
        <v>0.62609999999999999</v>
      </c>
      <c r="AL34" s="165">
        <v>0.22420000000000001</v>
      </c>
      <c r="AM34" s="165">
        <v>0.1079</v>
      </c>
      <c r="AN34" s="165">
        <v>4.1799999999999997E-2</v>
      </c>
      <c r="AO34" s="165">
        <v>0.62390000000000001</v>
      </c>
      <c r="AP34" s="165">
        <v>57686.27</v>
      </c>
      <c r="AQ34" s="165">
        <v>15561.95</v>
      </c>
      <c r="AR34" s="165">
        <v>35135.99</v>
      </c>
      <c r="AS34" s="165">
        <v>6988.33</v>
      </c>
      <c r="AT34" s="165">
        <v>54892.46</v>
      </c>
      <c r="AU34" s="165">
        <v>14220.96</v>
      </c>
      <c r="AV34" s="165">
        <v>33366.07</v>
      </c>
      <c r="AW34" s="165">
        <v>7305.44</v>
      </c>
    </row>
    <row r="35" spans="1:49">
      <c r="A35" s="165">
        <v>2022</v>
      </c>
      <c r="B35" s="165">
        <v>2</v>
      </c>
      <c r="C35" s="165">
        <v>32</v>
      </c>
      <c r="D35" s="165" t="s">
        <v>277</v>
      </c>
      <c r="E35" s="165">
        <v>43.3</v>
      </c>
      <c r="F35" s="165">
        <v>0.18609999999999999</v>
      </c>
      <c r="G35" s="165">
        <v>0.1618</v>
      </c>
      <c r="H35" s="165">
        <v>2.3599999999999999E-2</v>
      </c>
      <c r="I35" s="165">
        <v>6.5799999999999997E-2</v>
      </c>
      <c r="J35" s="165">
        <v>0.1532</v>
      </c>
      <c r="K35" s="165">
        <v>7.5499999999999998E-2</v>
      </c>
      <c r="L35" s="165">
        <v>7.7700000000000005E-2</v>
      </c>
      <c r="M35" s="165">
        <v>0.1275</v>
      </c>
      <c r="N35" s="165">
        <v>6.0000000000000001E-3</v>
      </c>
      <c r="O35" s="165">
        <v>0.29260000000000003</v>
      </c>
      <c r="P35" s="165">
        <v>0.35010000000000002</v>
      </c>
      <c r="Q35" s="165">
        <v>0.1188</v>
      </c>
      <c r="R35" s="165">
        <v>0.2384</v>
      </c>
      <c r="S35" s="165">
        <v>0.1042</v>
      </c>
      <c r="T35" s="165">
        <v>0.1201</v>
      </c>
      <c r="U35" s="165">
        <v>0.24</v>
      </c>
      <c r="V35" s="165">
        <v>0.15040000000000001</v>
      </c>
      <c r="W35" s="165">
        <v>0.35610000000000003</v>
      </c>
      <c r="X35" s="165">
        <v>0.2334</v>
      </c>
      <c r="Y35" s="165">
        <v>0.43269999999999997</v>
      </c>
      <c r="Z35" s="165">
        <v>0.4632</v>
      </c>
      <c r="AA35" s="165">
        <v>0.86909999999999998</v>
      </c>
      <c r="AB35" s="165">
        <v>0.12520000000000001</v>
      </c>
      <c r="AC35" s="165">
        <v>0.36759999999999998</v>
      </c>
      <c r="AD35" s="165">
        <v>0.55700000000000005</v>
      </c>
      <c r="AE35" s="165">
        <v>0.33350000000000002</v>
      </c>
      <c r="AF35" s="165">
        <v>0.26850000000000002</v>
      </c>
      <c r="AG35" s="165">
        <v>0.53820000000000001</v>
      </c>
      <c r="AH35" s="165">
        <v>0.20330000000000001</v>
      </c>
      <c r="AI35" s="165">
        <v>0.21759999999999999</v>
      </c>
      <c r="AJ35" s="165">
        <v>0.31130000000000002</v>
      </c>
      <c r="AK35" s="165">
        <v>0.72030000000000005</v>
      </c>
      <c r="AL35" s="165">
        <v>0.19109999999999999</v>
      </c>
      <c r="AM35" s="165">
        <v>6.88E-2</v>
      </c>
      <c r="AN35" s="165">
        <v>1.9800000000000002E-2</v>
      </c>
      <c r="AO35" s="165">
        <v>0.63959999999999995</v>
      </c>
      <c r="AP35" s="165">
        <v>60767.56</v>
      </c>
      <c r="AQ35" s="165">
        <v>14292.79</v>
      </c>
      <c r="AR35" s="165">
        <v>39061.120000000003</v>
      </c>
      <c r="AS35" s="165">
        <v>7413.65</v>
      </c>
      <c r="AT35" s="165">
        <v>59599.35</v>
      </c>
      <c r="AU35" s="165">
        <v>13167.86</v>
      </c>
      <c r="AV35" s="165">
        <v>38701.370000000003</v>
      </c>
      <c r="AW35" s="165">
        <v>7730.12</v>
      </c>
    </row>
    <row r="36" spans="1:49">
      <c r="A36" s="165">
        <v>2022</v>
      </c>
      <c r="B36" s="165">
        <v>2</v>
      </c>
      <c r="C36" s="165">
        <v>33</v>
      </c>
      <c r="D36" s="165" t="s">
        <v>278</v>
      </c>
      <c r="E36" s="165">
        <v>43.73</v>
      </c>
      <c r="F36" s="165">
        <v>0.13819999999999999</v>
      </c>
      <c r="G36" s="165">
        <v>0.1205</v>
      </c>
      <c r="H36" s="165">
        <v>1.7600000000000001E-2</v>
      </c>
      <c r="I36" s="165">
        <v>6.1600000000000002E-2</v>
      </c>
      <c r="J36" s="165">
        <v>0.125</v>
      </c>
      <c r="K36" s="165">
        <v>5.5199999999999999E-2</v>
      </c>
      <c r="L36" s="165">
        <v>6.9800000000000001E-2</v>
      </c>
      <c r="M36" s="165">
        <v>0.11269999999999999</v>
      </c>
      <c r="N36" s="165">
        <v>1.8200000000000001E-2</v>
      </c>
      <c r="O36" s="165">
        <v>0.22370000000000001</v>
      </c>
      <c r="P36" s="165">
        <v>0.3528</v>
      </c>
      <c r="Q36" s="165">
        <v>0.1022</v>
      </c>
      <c r="R36" s="165">
        <v>0.21510000000000001</v>
      </c>
      <c r="S36" s="165">
        <v>8.0399999999999999E-2</v>
      </c>
      <c r="T36" s="165">
        <v>8.9099999999999999E-2</v>
      </c>
      <c r="U36" s="165">
        <v>0.20530000000000001</v>
      </c>
      <c r="V36" s="165">
        <v>0.15140000000000001</v>
      </c>
      <c r="W36" s="165">
        <v>0.31659999999999999</v>
      </c>
      <c r="X36" s="165">
        <v>0.18590000000000001</v>
      </c>
      <c r="Y36" s="165">
        <v>0.44359999999999999</v>
      </c>
      <c r="Z36" s="165">
        <v>0.43099999999999999</v>
      </c>
      <c r="AA36" s="165">
        <v>0.88490000000000002</v>
      </c>
      <c r="AB36" s="165">
        <v>0.1108</v>
      </c>
      <c r="AC36" s="165">
        <v>0.35410000000000003</v>
      </c>
      <c r="AD36" s="165">
        <v>0.57530000000000003</v>
      </c>
      <c r="AE36" s="165">
        <v>0.27200000000000002</v>
      </c>
      <c r="AF36" s="165">
        <v>0.26179999999999998</v>
      </c>
      <c r="AG36" s="165">
        <v>0.57550000000000001</v>
      </c>
      <c r="AH36" s="165">
        <v>0.20630000000000001</v>
      </c>
      <c r="AI36" s="165">
        <v>0.1845</v>
      </c>
      <c r="AJ36" s="165">
        <v>0.31330000000000002</v>
      </c>
      <c r="AK36" s="165">
        <v>0.746</v>
      </c>
      <c r="AL36" s="165">
        <v>0.17910000000000001</v>
      </c>
      <c r="AM36" s="165">
        <v>5.7099999999999998E-2</v>
      </c>
      <c r="AN36" s="165">
        <v>1.78E-2</v>
      </c>
      <c r="AO36" s="165">
        <v>0.62339999999999995</v>
      </c>
      <c r="AP36" s="165">
        <v>67006.899999999994</v>
      </c>
      <c r="AQ36" s="165">
        <v>15434.36</v>
      </c>
      <c r="AR36" s="165">
        <v>44329.75</v>
      </c>
      <c r="AS36" s="165">
        <v>7242.79</v>
      </c>
      <c r="AT36" s="165">
        <v>67918.17</v>
      </c>
      <c r="AU36" s="165">
        <v>14281.47</v>
      </c>
      <c r="AV36" s="165">
        <v>45865.31</v>
      </c>
      <c r="AW36" s="165">
        <v>7771.39</v>
      </c>
    </row>
    <row r="37" spans="1:49">
      <c r="A37" s="165">
        <v>2022</v>
      </c>
      <c r="B37" s="165">
        <v>2</v>
      </c>
      <c r="C37" s="165">
        <v>34</v>
      </c>
      <c r="D37" s="165" t="s">
        <v>82</v>
      </c>
      <c r="E37" s="165">
        <v>45.64</v>
      </c>
      <c r="F37" s="165">
        <v>0.2195</v>
      </c>
      <c r="G37" s="165">
        <v>0.2072</v>
      </c>
      <c r="H37" s="165">
        <v>1.09E-2</v>
      </c>
      <c r="I37" s="165">
        <v>6.3899999999999998E-2</v>
      </c>
      <c r="J37" s="165">
        <v>0.1424</v>
      </c>
      <c r="K37" s="165">
        <v>6.8199999999999997E-2</v>
      </c>
      <c r="L37" s="165">
        <v>7.4200000000000002E-2</v>
      </c>
      <c r="M37" s="165">
        <v>0.10680000000000001</v>
      </c>
      <c r="N37" s="165">
        <v>4.3E-3</v>
      </c>
      <c r="O37" s="165">
        <v>0.27089999999999997</v>
      </c>
      <c r="P37" s="165">
        <v>0.38469999999999999</v>
      </c>
      <c r="Q37" s="165">
        <v>0.1215</v>
      </c>
      <c r="R37" s="165">
        <v>0.23719999999999999</v>
      </c>
      <c r="S37" s="165">
        <v>9.8199999999999996E-2</v>
      </c>
      <c r="T37" s="165">
        <v>0.11</v>
      </c>
      <c r="U37" s="165">
        <v>0.2235</v>
      </c>
      <c r="V37" s="165">
        <v>0.2127</v>
      </c>
      <c r="W37" s="165">
        <v>0.36170000000000002</v>
      </c>
      <c r="X37" s="165">
        <v>0.20599999999999999</v>
      </c>
      <c r="Y37" s="165">
        <v>0.46350000000000002</v>
      </c>
      <c r="Z37" s="165">
        <v>0.40910000000000002</v>
      </c>
      <c r="AA37" s="165">
        <v>0.8528</v>
      </c>
      <c r="AB37" s="165">
        <v>0.14230000000000001</v>
      </c>
      <c r="AC37" s="165">
        <v>0.35759999999999997</v>
      </c>
      <c r="AD37" s="165">
        <v>0.57569999999999999</v>
      </c>
      <c r="AE37" s="165">
        <v>0.28949999999999998</v>
      </c>
      <c r="AF37" s="165">
        <v>0.28050000000000003</v>
      </c>
      <c r="AG37" s="165">
        <v>0.56710000000000005</v>
      </c>
      <c r="AH37" s="165">
        <v>0.22420000000000001</v>
      </c>
      <c r="AI37" s="165">
        <v>0.19420000000000001</v>
      </c>
      <c r="AJ37" s="165">
        <v>0.29089999999999999</v>
      </c>
      <c r="AK37" s="165">
        <v>0.74199999999999999</v>
      </c>
      <c r="AL37" s="165">
        <v>0.17369999999999999</v>
      </c>
      <c r="AM37" s="165">
        <v>6.4199999999999993E-2</v>
      </c>
      <c r="AN37" s="165">
        <v>2.0199999999999999E-2</v>
      </c>
      <c r="AO37" s="165">
        <v>0.59589999999999999</v>
      </c>
      <c r="AP37" s="165">
        <v>65850.820000000007</v>
      </c>
      <c r="AQ37" s="165">
        <v>16326.73</v>
      </c>
      <c r="AR37" s="165">
        <v>42199.21</v>
      </c>
      <c r="AS37" s="165">
        <v>7324.88</v>
      </c>
      <c r="AT37" s="165">
        <v>65143.41</v>
      </c>
      <c r="AU37" s="165">
        <v>14951.85</v>
      </c>
      <c r="AV37" s="165">
        <v>42327.39</v>
      </c>
      <c r="AW37" s="165">
        <v>7864.17</v>
      </c>
    </row>
    <row r="38" spans="1:49">
      <c r="A38" s="165">
        <v>2022</v>
      </c>
      <c r="B38" s="165">
        <v>2</v>
      </c>
      <c r="C38" s="165">
        <v>35</v>
      </c>
      <c r="D38" s="165" t="s">
        <v>279</v>
      </c>
      <c r="E38" s="165">
        <v>47.3</v>
      </c>
      <c r="F38" s="165">
        <v>0.20019999999999999</v>
      </c>
      <c r="G38" s="165">
        <v>0.19239999999999999</v>
      </c>
      <c r="H38" s="165">
        <v>8.6E-3</v>
      </c>
      <c r="I38" s="165">
        <v>8.6199999999999999E-2</v>
      </c>
      <c r="J38" s="165">
        <v>0.18940000000000001</v>
      </c>
      <c r="K38" s="165">
        <v>0.11169999999999999</v>
      </c>
      <c r="L38" s="165">
        <v>7.7700000000000005E-2</v>
      </c>
      <c r="M38" s="165">
        <v>0.1729</v>
      </c>
      <c r="N38" s="165">
        <v>3.3999999999999998E-3</v>
      </c>
      <c r="O38" s="165">
        <v>0.3851</v>
      </c>
      <c r="P38" s="165">
        <v>0.4703</v>
      </c>
      <c r="Q38" s="165">
        <v>0.1764</v>
      </c>
      <c r="R38" s="165">
        <v>0.32350000000000001</v>
      </c>
      <c r="S38" s="165">
        <v>0.13450000000000001</v>
      </c>
      <c r="T38" s="165">
        <v>0.18340000000000001</v>
      </c>
      <c r="U38" s="165">
        <v>0.33889999999999998</v>
      </c>
      <c r="V38" s="165">
        <v>0.28120000000000001</v>
      </c>
      <c r="W38" s="165">
        <v>0.43830000000000002</v>
      </c>
      <c r="X38" s="165">
        <v>0.20619999999999999</v>
      </c>
      <c r="Y38" s="165">
        <v>0.31459999999999999</v>
      </c>
      <c r="Z38" s="165">
        <v>0.39190000000000003</v>
      </c>
      <c r="AA38" s="165">
        <v>0.82609999999999995</v>
      </c>
      <c r="AB38" s="165">
        <v>0.1661</v>
      </c>
      <c r="AC38" s="165">
        <v>0.33450000000000002</v>
      </c>
      <c r="AD38" s="165">
        <v>0.59630000000000005</v>
      </c>
      <c r="AE38" s="165">
        <v>0.25209999999999999</v>
      </c>
      <c r="AF38" s="165">
        <v>0.18240000000000001</v>
      </c>
      <c r="AG38" s="165">
        <v>0.57040000000000002</v>
      </c>
      <c r="AH38" s="165">
        <v>0.21460000000000001</v>
      </c>
      <c r="AI38" s="165">
        <v>0.29020000000000001</v>
      </c>
      <c r="AJ38" s="165">
        <v>0.29649999999999999</v>
      </c>
      <c r="AK38" s="165">
        <v>0.62819999999999998</v>
      </c>
      <c r="AL38" s="165">
        <v>0.2311</v>
      </c>
      <c r="AM38" s="165">
        <v>0.10680000000000001</v>
      </c>
      <c r="AN38" s="165">
        <v>3.3799999999999997E-2</v>
      </c>
      <c r="AO38" s="165">
        <v>0.63870000000000005</v>
      </c>
      <c r="AP38" s="165">
        <v>65793.42</v>
      </c>
      <c r="AQ38" s="165">
        <v>17412.84</v>
      </c>
      <c r="AR38" s="165">
        <v>41080.230000000003</v>
      </c>
      <c r="AS38" s="165">
        <v>7300.35</v>
      </c>
      <c r="AT38" s="165">
        <v>64041.05</v>
      </c>
      <c r="AU38" s="165">
        <v>16124.13</v>
      </c>
      <c r="AV38" s="165">
        <v>40228.11</v>
      </c>
      <c r="AW38" s="165">
        <v>7688.81</v>
      </c>
    </row>
    <row r="39" spans="1:49">
      <c r="A39" s="165">
        <v>2022</v>
      </c>
      <c r="B39" s="165">
        <v>2</v>
      </c>
      <c r="C39" s="165">
        <v>36</v>
      </c>
      <c r="D39" s="165" t="s">
        <v>280</v>
      </c>
      <c r="E39" s="165">
        <v>42.38</v>
      </c>
      <c r="F39" s="165">
        <v>0.14549999999999999</v>
      </c>
      <c r="G39" s="165">
        <v>0.13819999999999999</v>
      </c>
      <c r="H39" s="165">
        <v>4.5999999999999999E-3</v>
      </c>
      <c r="I39" s="165">
        <v>5.0200000000000002E-2</v>
      </c>
      <c r="J39" s="165">
        <v>0.1643</v>
      </c>
      <c r="K39" s="165">
        <v>8.9300000000000004E-2</v>
      </c>
      <c r="L39" s="165">
        <v>7.51E-2</v>
      </c>
      <c r="M39" s="165">
        <v>8.1100000000000005E-2</v>
      </c>
      <c r="N39" s="165">
        <v>3.0999999999999999E-3</v>
      </c>
      <c r="O39" s="165">
        <v>0.27429999999999999</v>
      </c>
      <c r="P39" s="165">
        <v>0.32169999999999999</v>
      </c>
      <c r="Q39" s="165">
        <v>0.10680000000000001</v>
      </c>
      <c r="R39" s="165">
        <v>0.20910000000000001</v>
      </c>
      <c r="S39" s="165">
        <v>0.1019</v>
      </c>
      <c r="T39" s="165">
        <v>0.1042</v>
      </c>
      <c r="U39" s="165">
        <v>0.22720000000000001</v>
      </c>
      <c r="V39" s="165">
        <v>0.23799999999999999</v>
      </c>
      <c r="W39" s="165">
        <v>0.36509999999999998</v>
      </c>
      <c r="X39" s="165">
        <v>0.222</v>
      </c>
      <c r="Y39" s="165">
        <v>0.4204</v>
      </c>
      <c r="Z39" s="165">
        <v>0.47020000000000001</v>
      </c>
      <c r="AA39" s="165">
        <v>0.83260000000000001</v>
      </c>
      <c r="AB39" s="165">
        <v>0.15859999999999999</v>
      </c>
      <c r="AC39" s="165">
        <v>0.29709999999999998</v>
      </c>
      <c r="AD39" s="165">
        <v>0.60780000000000001</v>
      </c>
      <c r="AE39" s="165">
        <v>0.28810000000000002</v>
      </c>
      <c r="AF39" s="165">
        <v>0.25530000000000003</v>
      </c>
      <c r="AG39" s="165">
        <v>0.56140000000000001</v>
      </c>
      <c r="AH39" s="165">
        <v>0.249</v>
      </c>
      <c r="AI39" s="165">
        <v>0.1978</v>
      </c>
      <c r="AJ39" s="165">
        <v>0.309</v>
      </c>
      <c r="AK39" s="165">
        <v>0.70930000000000004</v>
      </c>
      <c r="AL39" s="165">
        <v>0.19189999999999999</v>
      </c>
      <c r="AM39" s="165">
        <v>7.2499999999999995E-2</v>
      </c>
      <c r="AN39" s="165">
        <v>2.63E-2</v>
      </c>
      <c r="AO39" s="165">
        <v>0.59770000000000001</v>
      </c>
      <c r="AP39" s="165">
        <v>52618.080000000002</v>
      </c>
      <c r="AQ39" s="165">
        <v>12351.94</v>
      </c>
      <c r="AR39" s="165">
        <v>33214.870000000003</v>
      </c>
      <c r="AS39" s="165">
        <v>7051.28</v>
      </c>
      <c r="AT39" s="165">
        <v>50037.81</v>
      </c>
      <c r="AU39" s="165">
        <v>10881.31</v>
      </c>
      <c r="AV39" s="165">
        <v>31852.240000000002</v>
      </c>
      <c r="AW39" s="165">
        <v>7304.27</v>
      </c>
    </row>
    <row r="40" spans="1:49">
      <c r="A40" s="165">
        <v>2022</v>
      </c>
      <c r="B40" s="165">
        <v>2</v>
      </c>
      <c r="C40" s="165">
        <v>37</v>
      </c>
      <c r="D40" s="165" t="s">
        <v>281</v>
      </c>
      <c r="E40" s="165">
        <v>50.87</v>
      </c>
      <c r="F40" s="165">
        <v>0.2331</v>
      </c>
      <c r="G40" s="165">
        <v>0.22639999999999999</v>
      </c>
      <c r="H40" s="165">
        <v>6.7999999999999996E-3</v>
      </c>
      <c r="I40" s="165">
        <v>5.8799999999999998E-2</v>
      </c>
      <c r="J40" s="165">
        <v>0.21629999999999999</v>
      </c>
      <c r="K40" s="165">
        <v>0.12230000000000001</v>
      </c>
      <c r="L40" s="165">
        <v>9.4E-2</v>
      </c>
      <c r="M40" s="165">
        <v>0.1028</v>
      </c>
      <c r="N40" s="165">
        <v>8.3000000000000001E-3</v>
      </c>
      <c r="O40" s="165">
        <v>0.4501</v>
      </c>
      <c r="P40" s="165">
        <v>0.52790000000000004</v>
      </c>
      <c r="Q40" s="165">
        <v>0.21809999999999999</v>
      </c>
      <c r="R40" s="165">
        <v>0.33589999999999998</v>
      </c>
      <c r="S40" s="165">
        <v>0.15479999999999999</v>
      </c>
      <c r="T40" s="165">
        <v>0.22070000000000001</v>
      </c>
      <c r="U40" s="165">
        <v>0.3448</v>
      </c>
      <c r="V40" s="165">
        <v>0.33200000000000002</v>
      </c>
      <c r="W40" s="165">
        <v>0.4551</v>
      </c>
      <c r="X40" s="165">
        <v>0.30309999999999998</v>
      </c>
      <c r="Y40" s="165">
        <v>0.51359999999999995</v>
      </c>
      <c r="Z40" s="165">
        <v>0.46360000000000001</v>
      </c>
      <c r="AA40" s="165">
        <v>0.76849999999999996</v>
      </c>
      <c r="AB40" s="165">
        <v>0.2152</v>
      </c>
      <c r="AC40" s="165">
        <v>0.3165</v>
      </c>
      <c r="AD40" s="165">
        <v>0.61140000000000005</v>
      </c>
      <c r="AE40" s="165">
        <v>0.32269999999999999</v>
      </c>
      <c r="AF40" s="165">
        <v>0.16900000000000001</v>
      </c>
      <c r="AG40" s="165">
        <v>0.58699999999999997</v>
      </c>
      <c r="AH40" s="165">
        <v>0.26229999999999998</v>
      </c>
      <c r="AI40" s="165">
        <v>0.25569999999999998</v>
      </c>
      <c r="AJ40" s="165">
        <v>0.30109999999999998</v>
      </c>
      <c r="AK40" s="165">
        <v>0.628</v>
      </c>
      <c r="AL40" s="165">
        <v>0.22639999999999999</v>
      </c>
      <c r="AM40" s="165">
        <v>0.1094</v>
      </c>
      <c r="AN40" s="165">
        <v>3.61E-2</v>
      </c>
      <c r="AO40" s="165">
        <v>0.60250000000000004</v>
      </c>
      <c r="AP40" s="165">
        <v>76463.98</v>
      </c>
      <c r="AQ40" s="165">
        <v>22956.39</v>
      </c>
      <c r="AR40" s="165">
        <v>45726.42</v>
      </c>
      <c r="AS40" s="165">
        <v>7781.17</v>
      </c>
      <c r="AT40" s="165">
        <v>75141.899999999994</v>
      </c>
      <c r="AU40" s="165">
        <v>22429.48</v>
      </c>
      <c r="AV40" s="165">
        <v>44767.59</v>
      </c>
      <c r="AW40" s="165">
        <v>7944.82</v>
      </c>
    </row>
    <row r="41" spans="1:49">
      <c r="A41" s="165">
        <v>2022</v>
      </c>
      <c r="B41" s="165">
        <v>2</v>
      </c>
      <c r="C41" s="165">
        <v>38</v>
      </c>
      <c r="D41" s="165" t="s">
        <v>282</v>
      </c>
      <c r="E41" s="165">
        <v>48.36</v>
      </c>
      <c r="F41" s="165">
        <v>0.2132</v>
      </c>
      <c r="G41" s="165">
        <v>0.2064</v>
      </c>
      <c r="H41" s="165">
        <v>8.0000000000000002E-3</v>
      </c>
      <c r="I41" s="165">
        <v>6.2899999999999998E-2</v>
      </c>
      <c r="J41" s="165">
        <v>0.2195</v>
      </c>
      <c r="K41" s="165">
        <v>0.13769999999999999</v>
      </c>
      <c r="L41" s="165">
        <v>8.1799999999999998E-2</v>
      </c>
      <c r="M41" s="165">
        <v>0.14680000000000001</v>
      </c>
      <c r="N41" s="165">
        <v>6.8999999999999999E-3</v>
      </c>
      <c r="O41" s="165">
        <v>0.39539999999999997</v>
      </c>
      <c r="P41" s="165">
        <v>0.4642</v>
      </c>
      <c r="Q41" s="165">
        <v>0.16880000000000001</v>
      </c>
      <c r="R41" s="165">
        <v>0.3145</v>
      </c>
      <c r="S41" s="165">
        <v>0.14610000000000001</v>
      </c>
      <c r="T41" s="165">
        <v>0.17050000000000001</v>
      </c>
      <c r="U41" s="165">
        <v>0.35580000000000001</v>
      </c>
      <c r="V41" s="165">
        <v>0.3795</v>
      </c>
      <c r="W41" s="165">
        <v>0.43190000000000001</v>
      </c>
      <c r="X41" s="165">
        <v>0.21329999999999999</v>
      </c>
      <c r="Y41" s="165">
        <v>0.40389999999999998</v>
      </c>
      <c r="Z41" s="165">
        <v>0.41520000000000001</v>
      </c>
      <c r="AA41" s="165">
        <v>0.8115</v>
      </c>
      <c r="AB41" s="165">
        <v>0.17760000000000001</v>
      </c>
      <c r="AC41" s="165">
        <v>0.32619999999999999</v>
      </c>
      <c r="AD41" s="165">
        <v>0.60729999999999995</v>
      </c>
      <c r="AE41" s="165">
        <v>0.31319999999999998</v>
      </c>
      <c r="AF41" s="165">
        <v>0.17860000000000001</v>
      </c>
      <c r="AG41" s="165">
        <v>0.56040000000000001</v>
      </c>
      <c r="AH41" s="165">
        <v>0.23480000000000001</v>
      </c>
      <c r="AI41" s="165">
        <v>0.36670000000000003</v>
      </c>
      <c r="AJ41" s="165">
        <v>0.25950000000000001</v>
      </c>
      <c r="AK41" s="165">
        <v>0.58589999999999998</v>
      </c>
      <c r="AL41" s="165">
        <v>0.25209999999999999</v>
      </c>
      <c r="AM41" s="165">
        <v>0.121</v>
      </c>
      <c r="AN41" s="165">
        <v>4.0899999999999999E-2</v>
      </c>
      <c r="AO41" s="165">
        <v>0.65269999999999995</v>
      </c>
      <c r="AP41" s="165">
        <v>65646.52</v>
      </c>
      <c r="AQ41" s="165">
        <v>18832.599999999999</v>
      </c>
      <c r="AR41" s="165">
        <v>39729.660000000003</v>
      </c>
      <c r="AS41" s="165">
        <v>7084.26</v>
      </c>
      <c r="AT41" s="165">
        <v>67160.05</v>
      </c>
      <c r="AU41" s="165">
        <v>19701.95</v>
      </c>
      <c r="AV41" s="165">
        <v>39906.26</v>
      </c>
      <c r="AW41" s="165">
        <v>7551.84</v>
      </c>
    </row>
    <row r="42" spans="1:49">
      <c r="A42" s="165">
        <v>2022</v>
      </c>
      <c r="B42" s="165">
        <v>2</v>
      </c>
      <c r="C42" s="165">
        <v>39</v>
      </c>
      <c r="D42" s="165" t="s">
        <v>283</v>
      </c>
      <c r="E42" s="165">
        <v>48.31</v>
      </c>
      <c r="F42" s="165">
        <v>0.2321</v>
      </c>
      <c r="G42" s="165">
        <v>0.222</v>
      </c>
      <c r="H42" s="165">
        <v>1.0500000000000001E-2</v>
      </c>
      <c r="I42" s="165">
        <v>5.74E-2</v>
      </c>
      <c r="J42" s="165">
        <v>0.2462</v>
      </c>
      <c r="K42" s="165">
        <v>0.16589999999999999</v>
      </c>
      <c r="L42" s="165">
        <v>8.0299999999999996E-2</v>
      </c>
      <c r="M42" s="165">
        <v>0.12429999999999999</v>
      </c>
      <c r="N42" s="165">
        <v>4.8999999999999998E-3</v>
      </c>
      <c r="O42" s="165">
        <v>0.4617</v>
      </c>
      <c r="P42" s="165">
        <v>0.51229999999999998</v>
      </c>
      <c r="Q42" s="165">
        <v>0.191</v>
      </c>
      <c r="R42" s="165">
        <v>0.33939999999999998</v>
      </c>
      <c r="S42" s="165">
        <v>0.1648</v>
      </c>
      <c r="T42" s="165">
        <v>0.21199999999999999</v>
      </c>
      <c r="U42" s="165">
        <v>0.3896</v>
      </c>
      <c r="V42" s="165">
        <v>0.4385</v>
      </c>
      <c r="W42" s="165">
        <v>0.47960000000000003</v>
      </c>
      <c r="X42" s="165">
        <v>0.29160000000000003</v>
      </c>
      <c r="Y42" s="165">
        <v>0.42709999999999998</v>
      </c>
      <c r="Z42" s="165">
        <v>0.4173</v>
      </c>
      <c r="AA42" s="165">
        <v>0.78979999999999995</v>
      </c>
      <c r="AB42" s="165">
        <v>0.1948</v>
      </c>
      <c r="AC42" s="165">
        <v>0.33429999999999999</v>
      </c>
      <c r="AD42" s="165">
        <v>0.6018</v>
      </c>
      <c r="AE42" s="165">
        <v>0.32250000000000001</v>
      </c>
      <c r="AF42" s="165">
        <v>0.1651</v>
      </c>
      <c r="AG42" s="165">
        <v>0.56969999999999998</v>
      </c>
      <c r="AH42" s="165">
        <v>0.29380000000000001</v>
      </c>
      <c r="AI42" s="165">
        <v>0.35909999999999997</v>
      </c>
      <c r="AJ42" s="165">
        <v>0.25330000000000003</v>
      </c>
      <c r="AK42" s="165">
        <v>0.56869999999999998</v>
      </c>
      <c r="AL42" s="165">
        <v>0.24479999999999999</v>
      </c>
      <c r="AM42" s="165">
        <v>0.13730000000000001</v>
      </c>
      <c r="AN42" s="165">
        <v>4.9200000000000001E-2</v>
      </c>
      <c r="AO42" s="165">
        <v>0.64829999999999999</v>
      </c>
      <c r="AP42" s="165">
        <v>67022.509999999995</v>
      </c>
      <c r="AQ42" s="165">
        <v>19112.900000000001</v>
      </c>
      <c r="AR42" s="165">
        <v>40596.910000000003</v>
      </c>
      <c r="AS42" s="165">
        <v>7312.71</v>
      </c>
      <c r="AT42" s="165">
        <v>68374.77</v>
      </c>
      <c r="AU42" s="165">
        <v>19433.91</v>
      </c>
      <c r="AV42" s="165">
        <v>40992.199999999997</v>
      </c>
      <c r="AW42" s="165">
        <v>7948.65</v>
      </c>
    </row>
    <row r="43" spans="1:49">
      <c r="A43" s="165">
        <v>2022</v>
      </c>
      <c r="B43" s="165">
        <v>2</v>
      </c>
      <c r="C43" s="165">
        <v>40</v>
      </c>
      <c r="D43" s="165" t="s">
        <v>284</v>
      </c>
      <c r="E43" s="165">
        <v>50.03</v>
      </c>
      <c r="F43" s="165">
        <v>0.22689999999999999</v>
      </c>
      <c r="G43" s="165">
        <v>0.21929999999999999</v>
      </c>
      <c r="H43" s="165">
        <v>7.3000000000000001E-3</v>
      </c>
      <c r="I43" s="165">
        <v>7.6999999999999999E-2</v>
      </c>
      <c r="J43" s="165">
        <v>0.14530000000000001</v>
      </c>
      <c r="K43" s="165">
        <v>6.5299999999999997E-2</v>
      </c>
      <c r="L43" s="165">
        <v>0.08</v>
      </c>
      <c r="M43" s="165">
        <v>0.18479999999999999</v>
      </c>
      <c r="N43" s="165">
        <v>7.4000000000000003E-3</v>
      </c>
      <c r="O43" s="165">
        <v>0.31509999999999999</v>
      </c>
      <c r="P43" s="165">
        <v>0.40160000000000001</v>
      </c>
      <c r="Q43" s="165">
        <v>0.15049999999999999</v>
      </c>
      <c r="R43" s="165">
        <v>0.27979999999999999</v>
      </c>
      <c r="S43" s="165">
        <v>0.10780000000000001</v>
      </c>
      <c r="T43" s="165">
        <v>0.14630000000000001</v>
      </c>
      <c r="U43" s="165">
        <v>0.26629999999999998</v>
      </c>
      <c r="V43" s="165">
        <v>0.15620000000000001</v>
      </c>
      <c r="W43" s="165">
        <v>0.37359999999999999</v>
      </c>
      <c r="X43" s="165">
        <v>0.25659999999999999</v>
      </c>
      <c r="Y43" s="165">
        <v>0.34139999999999998</v>
      </c>
      <c r="Z43" s="165">
        <v>0.46579999999999999</v>
      </c>
      <c r="AA43" s="165">
        <v>0.86499999999999999</v>
      </c>
      <c r="AB43" s="165">
        <v>0.12970000000000001</v>
      </c>
      <c r="AC43" s="165">
        <v>0.33040000000000003</v>
      </c>
      <c r="AD43" s="165">
        <v>0.58830000000000005</v>
      </c>
      <c r="AE43" s="165">
        <v>0.21360000000000001</v>
      </c>
      <c r="AF43" s="165">
        <v>0.20399999999999999</v>
      </c>
      <c r="AG43" s="165">
        <v>0.55920000000000003</v>
      </c>
      <c r="AH43" s="165">
        <v>0.16350000000000001</v>
      </c>
      <c r="AI43" s="165">
        <v>0.26129999999999998</v>
      </c>
      <c r="AJ43" s="165">
        <v>0.33200000000000002</v>
      </c>
      <c r="AK43" s="165">
        <v>0.64470000000000005</v>
      </c>
      <c r="AL43" s="165">
        <v>0.2326</v>
      </c>
      <c r="AM43" s="165">
        <v>9.5500000000000002E-2</v>
      </c>
      <c r="AN43" s="165">
        <v>2.7099999999999999E-2</v>
      </c>
      <c r="AO43" s="165">
        <v>0.66210000000000002</v>
      </c>
      <c r="AP43" s="165">
        <v>70726.27</v>
      </c>
      <c r="AQ43" s="165">
        <v>17385.990000000002</v>
      </c>
      <c r="AR43" s="165">
        <v>44974.42</v>
      </c>
      <c r="AS43" s="165">
        <v>8365.85</v>
      </c>
      <c r="AT43" s="165">
        <v>70570.69</v>
      </c>
      <c r="AU43" s="165">
        <v>16670.8</v>
      </c>
      <c r="AV43" s="165">
        <v>45138.76</v>
      </c>
      <c r="AW43" s="165">
        <v>8761.1200000000008</v>
      </c>
    </row>
    <row r="44" spans="1:49">
      <c r="A44" s="165">
        <v>2022</v>
      </c>
      <c r="B44" s="165">
        <v>2</v>
      </c>
      <c r="C44" s="165">
        <v>41</v>
      </c>
      <c r="D44" s="165" t="s">
        <v>285</v>
      </c>
      <c r="E44" s="165">
        <v>47.79</v>
      </c>
      <c r="F44" s="165">
        <v>0.21479999999999999</v>
      </c>
      <c r="G44" s="165">
        <v>0.20880000000000001</v>
      </c>
      <c r="H44" s="165">
        <v>5.4999999999999997E-3</v>
      </c>
      <c r="I44" s="165">
        <v>6.8099999999999994E-2</v>
      </c>
      <c r="J44" s="165">
        <v>0.1865</v>
      </c>
      <c r="K44" s="165">
        <v>0.10340000000000001</v>
      </c>
      <c r="L44" s="165">
        <v>8.3199999999999996E-2</v>
      </c>
      <c r="M44" s="165">
        <v>0.13</v>
      </c>
      <c r="N44" s="165">
        <v>7.6E-3</v>
      </c>
      <c r="O44" s="165">
        <v>0.375</v>
      </c>
      <c r="P44" s="165">
        <v>0.43440000000000001</v>
      </c>
      <c r="Q44" s="165">
        <v>0.16600000000000001</v>
      </c>
      <c r="R44" s="165">
        <v>0.29749999999999999</v>
      </c>
      <c r="S44" s="165">
        <v>0.13250000000000001</v>
      </c>
      <c r="T44" s="165">
        <v>0.16880000000000001</v>
      </c>
      <c r="U44" s="165">
        <v>0.30509999999999998</v>
      </c>
      <c r="V44" s="165">
        <v>0.25219999999999998</v>
      </c>
      <c r="W44" s="165">
        <v>0.42259999999999998</v>
      </c>
      <c r="X44" s="165">
        <v>0.2606</v>
      </c>
      <c r="Y44" s="165">
        <v>0.41049999999999998</v>
      </c>
      <c r="Z44" s="165">
        <v>0.46</v>
      </c>
      <c r="AA44" s="165">
        <v>0.83020000000000005</v>
      </c>
      <c r="AB44" s="165">
        <v>0.16039999999999999</v>
      </c>
      <c r="AC44" s="165">
        <v>0.33479999999999999</v>
      </c>
      <c r="AD44" s="165">
        <v>0.59019999999999995</v>
      </c>
      <c r="AE44" s="165">
        <v>0.28939999999999999</v>
      </c>
      <c r="AF44" s="165">
        <v>0.19800000000000001</v>
      </c>
      <c r="AG44" s="165">
        <v>0.56640000000000001</v>
      </c>
      <c r="AH44" s="165">
        <v>0.22789999999999999</v>
      </c>
      <c r="AI44" s="165">
        <v>0.26850000000000002</v>
      </c>
      <c r="AJ44" s="165">
        <v>0.3034</v>
      </c>
      <c r="AK44" s="165">
        <v>0.64339999999999997</v>
      </c>
      <c r="AL44" s="165">
        <v>0.22489999999999999</v>
      </c>
      <c r="AM44" s="165">
        <v>9.98E-2</v>
      </c>
      <c r="AN44" s="165">
        <v>3.1899999999999998E-2</v>
      </c>
      <c r="AO44" s="165">
        <v>0.63800000000000001</v>
      </c>
      <c r="AP44" s="165">
        <v>68099.89</v>
      </c>
      <c r="AQ44" s="165">
        <v>17682.07</v>
      </c>
      <c r="AR44" s="165">
        <v>42520.79</v>
      </c>
      <c r="AS44" s="165">
        <v>7897.03</v>
      </c>
      <c r="AT44" s="165">
        <v>68885.649999999994</v>
      </c>
      <c r="AU44" s="165">
        <v>17276.990000000002</v>
      </c>
      <c r="AV44" s="165">
        <v>43269.83</v>
      </c>
      <c r="AW44" s="165">
        <v>8338.84</v>
      </c>
    </row>
    <row r="45" spans="1:49">
      <c r="A45" s="165">
        <v>2022</v>
      </c>
      <c r="B45" s="165">
        <v>2</v>
      </c>
      <c r="C45" s="165">
        <v>42</v>
      </c>
      <c r="D45" s="165" t="s">
        <v>286</v>
      </c>
      <c r="E45" s="165">
        <v>53.32</v>
      </c>
      <c r="F45" s="165">
        <v>0.19839999999999999</v>
      </c>
      <c r="G45" s="165">
        <v>0.153</v>
      </c>
      <c r="H45" s="165">
        <v>4.4699999999999997E-2</v>
      </c>
      <c r="I45" s="165">
        <v>8.9300000000000004E-2</v>
      </c>
      <c r="J45" s="165">
        <v>0.1086</v>
      </c>
      <c r="K45" s="165">
        <v>3.56E-2</v>
      </c>
      <c r="L45" s="165">
        <v>7.2999999999999995E-2</v>
      </c>
      <c r="M45" s="165">
        <v>6.93E-2</v>
      </c>
      <c r="N45" s="165">
        <v>2E-3</v>
      </c>
      <c r="O45" s="165">
        <v>0.247</v>
      </c>
      <c r="P45" s="165">
        <v>0.42430000000000001</v>
      </c>
      <c r="Q45" s="165">
        <v>0.1396</v>
      </c>
      <c r="R45" s="165">
        <v>0.27360000000000001</v>
      </c>
      <c r="S45" s="165">
        <v>8.48E-2</v>
      </c>
      <c r="T45" s="165">
        <v>0.12230000000000001</v>
      </c>
      <c r="U45" s="165">
        <v>0.19919999999999999</v>
      </c>
      <c r="V45" s="165">
        <v>9.7799999999999998E-2</v>
      </c>
      <c r="W45" s="165">
        <v>0.33389999999999997</v>
      </c>
      <c r="X45" s="165">
        <v>0.26450000000000001</v>
      </c>
      <c r="Y45" s="165">
        <v>0.42949999999999999</v>
      </c>
      <c r="Z45" s="165">
        <v>0.44130000000000003</v>
      </c>
      <c r="AA45" s="165">
        <v>0.84589999999999999</v>
      </c>
      <c r="AB45" s="165">
        <v>0.14979999999999999</v>
      </c>
      <c r="AC45" s="165">
        <v>0.31309999999999999</v>
      </c>
      <c r="AD45" s="165">
        <v>0.60819999999999996</v>
      </c>
      <c r="AE45" s="165">
        <v>0.13669999999999999</v>
      </c>
      <c r="AF45" s="165">
        <v>0.27839999999999998</v>
      </c>
      <c r="AG45" s="165">
        <v>0.54469999999999996</v>
      </c>
      <c r="AH45" s="165">
        <v>9.8299999999999998E-2</v>
      </c>
      <c r="AI45" s="165">
        <v>0.20430000000000001</v>
      </c>
      <c r="AJ45" s="165">
        <v>0.29310000000000003</v>
      </c>
      <c r="AK45" s="165">
        <v>0.75749999999999995</v>
      </c>
      <c r="AL45" s="165">
        <v>0.17519999999999999</v>
      </c>
      <c r="AM45" s="165">
        <v>5.5899999999999998E-2</v>
      </c>
      <c r="AN45" s="165">
        <v>1.14E-2</v>
      </c>
      <c r="AO45" s="165">
        <v>0.66510000000000002</v>
      </c>
      <c r="AP45" s="165">
        <v>77885.98</v>
      </c>
      <c r="AQ45" s="165">
        <v>17978.89</v>
      </c>
      <c r="AR45" s="165">
        <v>50661.53</v>
      </c>
      <c r="AS45" s="165">
        <v>9245.56</v>
      </c>
      <c r="AT45" s="165">
        <v>75699.31</v>
      </c>
      <c r="AU45" s="165">
        <v>16235.25</v>
      </c>
      <c r="AV45" s="165">
        <v>50039.95</v>
      </c>
      <c r="AW45" s="165">
        <v>9424.1200000000008</v>
      </c>
    </row>
  </sheetData>
  <sheetProtection algorithmName="SHA-512" hashValue="aV5FKaoW+mB1LGkwBUbOwMj2P/M8sezmTT0WltK9fJ0qq9J0+S6W+ucVHxuVEk/lCa5Q+6vkmvd4krhNLgaJsg==" saltValue="791YlMdaocp1MaH7ORBUAg==" spinCount="100000" sheet="1" selectLockedCells="1" selectUnlockedCells="1"/>
  <phoneticPr fontId="1"/>
  <pageMargins left="0.70866141732283472" right="0.70866141732283472" top="0.74803149606299213" bottom="0.74803149606299213" header="0.31496062992125984" footer="0.31496062992125984"/>
  <pageSetup paperSize="8" scale="61" fitToWidth="2" orientation="landscape" r:id="rId1"/>
  <headerFooter>
    <oddHeader>&amp;L機密性2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5"/>
  <sheetViews>
    <sheetView zoomScale="80" zoomScaleNormal="80" workbookViewId="0">
      <selection activeCell="M9" sqref="M9"/>
    </sheetView>
  </sheetViews>
  <sheetFormatPr defaultColWidth="8.75" defaultRowHeight="18.75"/>
  <cols>
    <col min="1" max="16384" width="8.75" style="182"/>
  </cols>
  <sheetData>
    <row r="1" spans="1:49">
      <c r="A1" s="178">
        <v>1</v>
      </c>
      <c r="B1" s="178">
        <v>2</v>
      </c>
      <c r="C1" s="178">
        <v>3</v>
      </c>
      <c r="D1" s="178">
        <v>4</v>
      </c>
      <c r="E1" s="178">
        <v>5</v>
      </c>
      <c r="F1" s="178">
        <v>6</v>
      </c>
      <c r="G1" s="178">
        <v>7</v>
      </c>
      <c r="H1" s="178">
        <v>8</v>
      </c>
      <c r="I1" s="178">
        <v>9</v>
      </c>
      <c r="J1" s="178">
        <v>10</v>
      </c>
      <c r="K1" s="178">
        <v>11</v>
      </c>
      <c r="L1" s="178">
        <v>12</v>
      </c>
      <c r="M1" s="178">
        <v>13</v>
      </c>
      <c r="N1" s="178">
        <v>14</v>
      </c>
      <c r="O1" s="178">
        <v>15</v>
      </c>
      <c r="P1" s="178">
        <v>16</v>
      </c>
      <c r="Q1" s="178">
        <v>17</v>
      </c>
      <c r="R1" s="178">
        <v>18</v>
      </c>
      <c r="S1" s="178">
        <v>19</v>
      </c>
      <c r="T1" s="178">
        <v>20</v>
      </c>
      <c r="U1" s="178">
        <v>21</v>
      </c>
      <c r="V1" s="178">
        <v>22</v>
      </c>
      <c r="W1" s="178">
        <v>23</v>
      </c>
      <c r="X1" s="178">
        <v>24</v>
      </c>
      <c r="Y1" s="178">
        <v>25</v>
      </c>
      <c r="Z1" s="178">
        <v>26</v>
      </c>
      <c r="AA1" s="178">
        <v>27</v>
      </c>
      <c r="AB1" s="178">
        <v>28</v>
      </c>
      <c r="AC1" s="178">
        <v>29</v>
      </c>
      <c r="AD1" s="178">
        <v>30</v>
      </c>
      <c r="AE1" s="178">
        <v>31</v>
      </c>
      <c r="AF1" s="178">
        <v>32</v>
      </c>
      <c r="AG1" s="178">
        <v>33</v>
      </c>
      <c r="AH1" s="178">
        <v>34</v>
      </c>
      <c r="AI1" s="178">
        <v>35</v>
      </c>
      <c r="AJ1" s="178">
        <v>36</v>
      </c>
      <c r="AK1" s="178">
        <v>37</v>
      </c>
      <c r="AL1" s="178">
        <v>38</v>
      </c>
      <c r="AM1" s="178">
        <v>39</v>
      </c>
      <c r="AN1" s="178">
        <v>40</v>
      </c>
      <c r="AO1" s="178">
        <v>41</v>
      </c>
      <c r="AP1" s="178">
        <v>42</v>
      </c>
      <c r="AQ1" s="178">
        <v>43</v>
      </c>
      <c r="AR1" s="178">
        <v>44</v>
      </c>
      <c r="AS1" s="178">
        <v>45</v>
      </c>
      <c r="AT1" s="178">
        <v>46</v>
      </c>
      <c r="AU1" s="178">
        <v>47</v>
      </c>
      <c r="AV1" s="178">
        <v>48</v>
      </c>
      <c r="AW1" s="178">
        <v>49</v>
      </c>
    </row>
    <row r="2" spans="1:49" s="180" customFormat="1" ht="112.5">
      <c r="A2" s="179" t="s">
        <v>33</v>
      </c>
      <c r="B2" s="179" t="s">
        <v>34</v>
      </c>
      <c r="C2" s="179" t="s">
        <v>35</v>
      </c>
      <c r="D2" s="179" t="s">
        <v>36</v>
      </c>
      <c r="E2" s="179" t="s">
        <v>37</v>
      </c>
      <c r="F2" s="179" t="s">
        <v>38</v>
      </c>
      <c r="G2" s="179" t="s">
        <v>39</v>
      </c>
      <c r="H2" s="179" t="s">
        <v>40</v>
      </c>
      <c r="I2" s="179" t="s">
        <v>41</v>
      </c>
      <c r="J2" s="179" t="s">
        <v>42</v>
      </c>
      <c r="K2" s="179" t="s">
        <v>43</v>
      </c>
      <c r="L2" s="179" t="s">
        <v>44</v>
      </c>
      <c r="M2" s="179" t="s">
        <v>45</v>
      </c>
      <c r="N2" s="179" t="s">
        <v>46</v>
      </c>
      <c r="O2" s="179" t="s">
        <v>47</v>
      </c>
      <c r="P2" s="179" t="s">
        <v>48</v>
      </c>
      <c r="Q2" s="179" t="s">
        <v>49</v>
      </c>
      <c r="R2" s="179" t="s">
        <v>50</v>
      </c>
      <c r="S2" s="179" t="s">
        <v>51</v>
      </c>
      <c r="T2" s="179" t="s">
        <v>52</v>
      </c>
      <c r="U2" s="179" t="s">
        <v>53</v>
      </c>
      <c r="V2" s="179" t="s">
        <v>54</v>
      </c>
      <c r="W2" s="179" t="s">
        <v>55</v>
      </c>
      <c r="X2" s="179" t="s">
        <v>56</v>
      </c>
      <c r="Y2" s="179" t="s">
        <v>57</v>
      </c>
      <c r="Z2" s="179" t="s">
        <v>58</v>
      </c>
      <c r="AA2" s="179" t="s">
        <v>59</v>
      </c>
      <c r="AB2" s="179" t="s">
        <v>60</v>
      </c>
      <c r="AC2" s="179" t="s">
        <v>61</v>
      </c>
      <c r="AD2" s="179" t="s">
        <v>62</v>
      </c>
      <c r="AE2" s="179" t="s">
        <v>63</v>
      </c>
      <c r="AF2" s="179" t="s">
        <v>64</v>
      </c>
      <c r="AG2" s="179" t="s">
        <v>65</v>
      </c>
      <c r="AH2" s="179" t="s">
        <v>66</v>
      </c>
      <c r="AI2" s="179" t="s">
        <v>67</v>
      </c>
      <c r="AJ2" s="179" t="s">
        <v>68</v>
      </c>
      <c r="AK2" s="179" t="s">
        <v>69</v>
      </c>
      <c r="AL2" s="179" t="s">
        <v>70</v>
      </c>
      <c r="AM2" s="179" t="s">
        <v>71</v>
      </c>
      <c r="AN2" s="179" t="s">
        <v>72</v>
      </c>
      <c r="AO2" s="179" t="s">
        <v>73</v>
      </c>
      <c r="AP2" s="179" t="s">
        <v>74</v>
      </c>
      <c r="AQ2" s="179" t="s">
        <v>75</v>
      </c>
      <c r="AR2" s="179" t="s">
        <v>76</v>
      </c>
      <c r="AS2" s="179" t="s">
        <v>77</v>
      </c>
      <c r="AT2" s="179" t="s">
        <v>78</v>
      </c>
      <c r="AU2" s="179" t="s">
        <v>79</v>
      </c>
      <c r="AV2" s="179" t="s">
        <v>80</v>
      </c>
      <c r="AW2" s="179" t="s">
        <v>81</v>
      </c>
    </row>
    <row r="3" spans="1:49">
      <c r="A3" s="182">
        <v>2021</v>
      </c>
      <c r="B3" s="182">
        <v>1</v>
      </c>
      <c r="D3" s="182" t="s">
        <v>246</v>
      </c>
      <c r="E3" s="182">
        <v>44.76</v>
      </c>
      <c r="F3" s="182">
        <v>0.58409999999999995</v>
      </c>
      <c r="G3" s="182">
        <v>0.45950000000000002</v>
      </c>
      <c r="H3" s="182">
        <v>0.1241</v>
      </c>
      <c r="I3" s="182">
        <v>0.25459999999999999</v>
      </c>
      <c r="J3" s="182">
        <v>0.21379999999999999</v>
      </c>
      <c r="K3" s="182">
        <v>0.12859999999999999</v>
      </c>
      <c r="L3" s="182">
        <v>8.5199999999999998E-2</v>
      </c>
      <c r="M3" s="182">
        <v>0.17150000000000001</v>
      </c>
      <c r="N3" s="182">
        <v>0.10249999999999999</v>
      </c>
      <c r="O3" s="182">
        <v>0.37880000000000003</v>
      </c>
      <c r="P3" s="182">
        <v>0.4461</v>
      </c>
      <c r="Q3" s="182">
        <v>0.1547</v>
      </c>
      <c r="R3" s="182">
        <v>0.2893</v>
      </c>
      <c r="S3" s="182">
        <v>0.13789999999999999</v>
      </c>
      <c r="T3" s="182">
        <v>0.16339999999999999</v>
      </c>
      <c r="U3" s="182">
        <v>0.3296</v>
      </c>
      <c r="V3" s="182">
        <v>0.29930000000000001</v>
      </c>
      <c r="W3" s="182">
        <v>0.4385</v>
      </c>
      <c r="X3" s="182">
        <v>0.21759999999999999</v>
      </c>
      <c r="Y3" s="182">
        <v>0.38390000000000002</v>
      </c>
      <c r="Z3" s="182">
        <v>0.43669999999999998</v>
      </c>
      <c r="AA3" s="182">
        <v>0.83069999999999999</v>
      </c>
      <c r="AB3" s="182">
        <v>0.16</v>
      </c>
      <c r="AC3" s="182">
        <v>0.34520000000000001</v>
      </c>
      <c r="AD3" s="182">
        <v>0.58720000000000006</v>
      </c>
      <c r="AE3" s="182">
        <v>0.33229999999999998</v>
      </c>
      <c r="AF3" s="182">
        <v>0.20749999999999999</v>
      </c>
      <c r="AG3" s="182">
        <v>0.57499999999999996</v>
      </c>
      <c r="AH3" s="182">
        <v>0.24060000000000001</v>
      </c>
      <c r="AI3" s="182">
        <v>0.26850000000000002</v>
      </c>
      <c r="AJ3" s="182">
        <v>0.28039999999999998</v>
      </c>
      <c r="AK3" s="182">
        <v>0.6754</v>
      </c>
      <c r="AL3" s="182">
        <v>0.2049</v>
      </c>
      <c r="AM3" s="182">
        <v>8.8300000000000003E-2</v>
      </c>
      <c r="AN3" s="182">
        <v>3.1399999999999997E-2</v>
      </c>
      <c r="AO3" s="182">
        <v>0.62480000000000002</v>
      </c>
      <c r="AP3" s="182">
        <v>181088.06</v>
      </c>
      <c r="AQ3" s="182">
        <v>45076.03</v>
      </c>
      <c r="AR3" s="182">
        <v>112910.99</v>
      </c>
      <c r="AS3" s="182">
        <v>23101.040000000001</v>
      </c>
      <c r="AT3" s="182">
        <v>179068.3</v>
      </c>
      <c r="AU3" s="182">
        <v>44023.41</v>
      </c>
      <c r="AV3" s="182">
        <v>111968.25</v>
      </c>
      <c r="AW3" s="182">
        <v>23076.63</v>
      </c>
    </row>
    <row r="4" spans="1:49">
      <c r="A4" s="182">
        <v>2021</v>
      </c>
      <c r="B4" s="182">
        <v>2</v>
      </c>
      <c r="C4" s="182">
        <v>1</v>
      </c>
      <c r="D4" s="182" t="s">
        <v>247</v>
      </c>
      <c r="E4" s="182">
        <v>45.7</v>
      </c>
      <c r="F4" s="182">
        <v>0.53810000000000002</v>
      </c>
      <c r="G4" s="182">
        <v>0.4889</v>
      </c>
      <c r="H4" s="182">
        <v>4.6199999999999998E-2</v>
      </c>
      <c r="I4" s="182">
        <v>0.23380000000000001</v>
      </c>
      <c r="J4" s="182">
        <v>0.21010000000000001</v>
      </c>
      <c r="K4" s="182">
        <v>0.1263</v>
      </c>
      <c r="L4" s="182">
        <v>8.3900000000000002E-2</v>
      </c>
      <c r="M4" s="182">
        <v>0.24679999999999999</v>
      </c>
      <c r="N4" s="182">
        <v>0.15210000000000001</v>
      </c>
      <c r="O4" s="182">
        <v>0.38419999999999999</v>
      </c>
      <c r="P4" s="182">
        <v>0.49530000000000002</v>
      </c>
      <c r="Q4" s="182">
        <v>0.1787</v>
      </c>
      <c r="R4" s="182">
        <v>0.2979</v>
      </c>
      <c r="S4" s="182">
        <v>0.13880000000000001</v>
      </c>
      <c r="T4" s="182">
        <v>0.17319999999999999</v>
      </c>
      <c r="U4" s="182">
        <v>0.37090000000000001</v>
      </c>
      <c r="V4" s="182">
        <v>0.35210000000000002</v>
      </c>
      <c r="W4" s="182">
        <v>0.4093</v>
      </c>
      <c r="X4" s="182">
        <v>0.28710000000000002</v>
      </c>
      <c r="Y4" s="182">
        <v>0.50309999999999999</v>
      </c>
      <c r="Z4" s="182">
        <v>0.44440000000000002</v>
      </c>
      <c r="AA4" s="182">
        <v>0.80669999999999997</v>
      </c>
      <c r="AB4" s="182">
        <v>0.18240000000000001</v>
      </c>
      <c r="AC4" s="182">
        <v>0.32979999999999998</v>
      </c>
      <c r="AD4" s="182">
        <v>0.6079</v>
      </c>
      <c r="AE4" s="182">
        <v>0.2838</v>
      </c>
      <c r="AF4" s="182">
        <v>0.20080000000000001</v>
      </c>
      <c r="AG4" s="182">
        <v>0.57050000000000001</v>
      </c>
      <c r="AH4" s="182">
        <v>0.224</v>
      </c>
      <c r="AI4" s="182">
        <v>0.34520000000000001</v>
      </c>
      <c r="AJ4" s="182">
        <v>0.25380000000000003</v>
      </c>
      <c r="AK4" s="182">
        <v>0.60050000000000003</v>
      </c>
      <c r="AL4" s="182">
        <v>0.24629999999999999</v>
      </c>
      <c r="AM4" s="182">
        <v>0.1152</v>
      </c>
      <c r="AN4" s="182">
        <v>3.7999999999999999E-2</v>
      </c>
      <c r="AO4" s="182">
        <v>0.68840000000000001</v>
      </c>
      <c r="AP4" s="182">
        <v>183261.9</v>
      </c>
      <c r="AQ4" s="182">
        <v>56852.800000000003</v>
      </c>
      <c r="AR4" s="182">
        <v>106823.23</v>
      </c>
      <c r="AS4" s="182">
        <v>19585.88</v>
      </c>
      <c r="AT4" s="182">
        <v>179122.8</v>
      </c>
      <c r="AU4" s="182">
        <v>54410.27</v>
      </c>
      <c r="AV4" s="182">
        <v>104165.13</v>
      </c>
      <c r="AW4" s="182">
        <v>20547.400000000001</v>
      </c>
    </row>
    <row r="5" spans="1:49">
      <c r="A5" s="182">
        <v>2021</v>
      </c>
      <c r="B5" s="182">
        <v>2</v>
      </c>
      <c r="C5" s="182">
        <v>2</v>
      </c>
      <c r="D5" s="182" t="s">
        <v>248</v>
      </c>
      <c r="E5" s="182">
        <v>50.15</v>
      </c>
      <c r="F5" s="182">
        <v>0.67979999999999996</v>
      </c>
      <c r="G5" s="182">
        <v>0.56399999999999995</v>
      </c>
      <c r="H5" s="182">
        <v>0.12130000000000001</v>
      </c>
      <c r="I5" s="182">
        <v>0.2329</v>
      </c>
      <c r="J5" s="182">
        <v>0.24399999999999999</v>
      </c>
      <c r="K5" s="182">
        <v>0.16389999999999999</v>
      </c>
      <c r="L5" s="182">
        <v>8.0100000000000005E-2</v>
      </c>
      <c r="M5" s="182">
        <v>0.21299999999999999</v>
      </c>
      <c r="N5" s="182">
        <v>0.13550000000000001</v>
      </c>
      <c r="O5" s="182">
        <v>0.48230000000000001</v>
      </c>
      <c r="P5" s="182">
        <v>0.58540000000000003</v>
      </c>
      <c r="Q5" s="182">
        <v>0.2198</v>
      </c>
      <c r="R5" s="182">
        <v>0.38979999999999998</v>
      </c>
      <c r="S5" s="182">
        <v>0.16669999999999999</v>
      </c>
      <c r="T5" s="182">
        <v>0.25240000000000001</v>
      </c>
      <c r="U5" s="182">
        <v>0.45100000000000001</v>
      </c>
      <c r="V5" s="182">
        <v>0.40510000000000002</v>
      </c>
      <c r="W5" s="182">
        <v>0.49390000000000001</v>
      </c>
      <c r="X5" s="182">
        <v>0.21729999999999999</v>
      </c>
      <c r="Y5" s="182">
        <v>0.29509999999999997</v>
      </c>
      <c r="Z5" s="182">
        <v>0.37590000000000001</v>
      </c>
      <c r="AA5" s="182">
        <v>0.79339999999999999</v>
      </c>
      <c r="AB5" s="182">
        <v>0.1933</v>
      </c>
      <c r="AC5" s="182">
        <v>0.31809999999999999</v>
      </c>
      <c r="AD5" s="182">
        <v>0.62290000000000001</v>
      </c>
      <c r="AE5" s="182">
        <v>0.26290000000000002</v>
      </c>
      <c r="AF5" s="182">
        <v>0.14649999999999999</v>
      </c>
      <c r="AG5" s="182">
        <v>0.55149999999999999</v>
      </c>
      <c r="AH5" s="182">
        <v>0.23269999999999999</v>
      </c>
      <c r="AI5" s="182">
        <v>0.40229999999999999</v>
      </c>
      <c r="AJ5" s="182">
        <v>0.2399</v>
      </c>
      <c r="AK5" s="182">
        <v>0.54200000000000004</v>
      </c>
      <c r="AL5" s="182">
        <v>0.27689999999999998</v>
      </c>
      <c r="AM5" s="182">
        <v>0.1404</v>
      </c>
      <c r="AN5" s="182">
        <v>4.07E-2</v>
      </c>
      <c r="AO5" s="182">
        <v>0.66500000000000004</v>
      </c>
      <c r="AP5" s="182">
        <v>220196.39</v>
      </c>
      <c r="AQ5" s="182">
        <v>66370.149999999994</v>
      </c>
      <c r="AR5" s="182">
        <v>131864.39000000001</v>
      </c>
      <c r="AS5" s="182">
        <v>21961.86</v>
      </c>
      <c r="AT5" s="182">
        <v>234663.28</v>
      </c>
      <c r="AU5" s="182">
        <v>70414.509999999995</v>
      </c>
      <c r="AV5" s="182">
        <v>140396.51999999999</v>
      </c>
      <c r="AW5" s="182">
        <v>23852.25</v>
      </c>
    </row>
    <row r="6" spans="1:49">
      <c r="A6" s="182">
        <v>2021</v>
      </c>
      <c r="B6" s="182">
        <v>2</v>
      </c>
      <c r="C6" s="182">
        <v>3</v>
      </c>
      <c r="D6" s="182" t="s">
        <v>249</v>
      </c>
      <c r="E6" s="182">
        <v>48.13</v>
      </c>
      <c r="F6" s="182">
        <v>0.5796</v>
      </c>
      <c r="G6" s="182">
        <v>0.52149999999999996</v>
      </c>
      <c r="H6" s="182">
        <v>5.7299999999999997E-2</v>
      </c>
      <c r="I6" s="182">
        <v>0.23899999999999999</v>
      </c>
      <c r="J6" s="182">
        <v>0.25790000000000002</v>
      </c>
      <c r="K6" s="182">
        <v>0.17130000000000001</v>
      </c>
      <c r="L6" s="182">
        <v>8.6499999999999994E-2</v>
      </c>
      <c r="M6" s="182">
        <v>0.22950000000000001</v>
      </c>
      <c r="N6" s="182">
        <v>0.1578</v>
      </c>
      <c r="O6" s="182">
        <v>0.48920000000000002</v>
      </c>
      <c r="P6" s="182">
        <v>0.54500000000000004</v>
      </c>
      <c r="Q6" s="182">
        <v>0.21909999999999999</v>
      </c>
      <c r="R6" s="182">
        <v>0.37059999999999998</v>
      </c>
      <c r="S6" s="182">
        <v>0.16900000000000001</v>
      </c>
      <c r="T6" s="182">
        <v>0.24390000000000001</v>
      </c>
      <c r="U6" s="182">
        <v>0.43909999999999999</v>
      </c>
      <c r="V6" s="182">
        <v>0.41389999999999999</v>
      </c>
      <c r="W6" s="182">
        <v>0.50419999999999998</v>
      </c>
      <c r="X6" s="182">
        <v>0.245</v>
      </c>
      <c r="Y6" s="182">
        <v>0.38319999999999999</v>
      </c>
      <c r="Z6" s="182">
        <v>0.42259999999999998</v>
      </c>
      <c r="AA6" s="182">
        <v>0.78339999999999999</v>
      </c>
      <c r="AB6" s="182">
        <v>0.20080000000000001</v>
      </c>
      <c r="AC6" s="182">
        <v>0.34560000000000002</v>
      </c>
      <c r="AD6" s="182">
        <v>0.59399999999999997</v>
      </c>
      <c r="AE6" s="182">
        <v>0.34250000000000003</v>
      </c>
      <c r="AF6" s="182">
        <v>0.151</v>
      </c>
      <c r="AG6" s="182">
        <v>0.55669999999999997</v>
      </c>
      <c r="AH6" s="182">
        <v>0.25419999999999998</v>
      </c>
      <c r="AI6" s="182">
        <v>0.41260000000000002</v>
      </c>
      <c r="AJ6" s="182">
        <v>0.25650000000000001</v>
      </c>
      <c r="AK6" s="182">
        <v>0.52910000000000001</v>
      </c>
      <c r="AL6" s="182">
        <v>0.2802</v>
      </c>
      <c r="AM6" s="182">
        <v>0.14369999999999999</v>
      </c>
      <c r="AN6" s="182">
        <v>4.7E-2</v>
      </c>
      <c r="AO6" s="182">
        <v>0.68559999999999999</v>
      </c>
      <c r="AP6" s="182">
        <v>207707.57</v>
      </c>
      <c r="AQ6" s="182">
        <v>64384.11</v>
      </c>
      <c r="AR6" s="182">
        <v>122420.08</v>
      </c>
      <c r="AS6" s="182">
        <v>20903.38</v>
      </c>
      <c r="AT6" s="182">
        <v>222603.78</v>
      </c>
      <c r="AU6" s="182">
        <v>71221.63</v>
      </c>
      <c r="AV6" s="182">
        <v>129548.95</v>
      </c>
      <c r="AW6" s="182">
        <v>21833.200000000001</v>
      </c>
    </row>
    <row r="7" spans="1:49">
      <c r="A7" s="182">
        <v>2021</v>
      </c>
      <c r="B7" s="182">
        <v>2</v>
      </c>
      <c r="C7" s="182">
        <v>4</v>
      </c>
      <c r="D7" s="182" t="s">
        <v>250</v>
      </c>
      <c r="E7" s="182">
        <v>45.88</v>
      </c>
      <c r="F7" s="182">
        <v>0.4294</v>
      </c>
      <c r="G7" s="182">
        <v>0.38179999999999997</v>
      </c>
      <c r="H7" s="182">
        <v>4.4400000000000002E-2</v>
      </c>
      <c r="I7" s="182">
        <v>0.20619999999999999</v>
      </c>
      <c r="J7" s="182">
        <v>0.27500000000000002</v>
      </c>
      <c r="K7" s="182">
        <v>0.19120000000000001</v>
      </c>
      <c r="L7" s="182">
        <v>8.3699999999999997E-2</v>
      </c>
      <c r="M7" s="182">
        <v>0.17469999999999999</v>
      </c>
      <c r="N7" s="182">
        <v>0.1101</v>
      </c>
      <c r="O7" s="182">
        <v>0.4703</v>
      </c>
      <c r="P7" s="182">
        <v>0.52149999999999996</v>
      </c>
      <c r="Q7" s="182">
        <v>0.1958</v>
      </c>
      <c r="R7" s="182">
        <v>0.35270000000000001</v>
      </c>
      <c r="S7" s="182">
        <v>0.1691</v>
      </c>
      <c r="T7" s="182">
        <v>0.2195</v>
      </c>
      <c r="U7" s="182">
        <v>0.44209999999999999</v>
      </c>
      <c r="V7" s="182">
        <v>0.4763</v>
      </c>
      <c r="W7" s="182">
        <v>0.49859999999999999</v>
      </c>
      <c r="X7" s="182">
        <v>0.27310000000000001</v>
      </c>
      <c r="Y7" s="182">
        <v>0.4456</v>
      </c>
      <c r="Z7" s="182">
        <v>0.43609999999999999</v>
      </c>
      <c r="AA7" s="182">
        <v>0.77769999999999995</v>
      </c>
      <c r="AB7" s="182">
        <v>0.2044</v>
      </c>
      <c r="AC7" s="182">
        <v>0.33850000000000002</v>
      </c>
      <c r="AD7" s="182">
        <v>0.60119999999999996</v>
      </c>
      <c r="AE7" s="182">
        <v>0.3579</v>
      </c>
      <c r="AF7" s="182">
        <v>0.16209999999999999</v>
      </c>
      <c r="AG7" s="182">
        <v>0.55649999999999999</v>
      </c>
      <c r="AH7" s="182">
        <v>0.2641</v>
      </c>
      <c r="AI7" s="182">
        <v>0.42149999999999999</v>
      </c>
      <c r="AJ7" s="182">
        <v>0.2457</v>
      </c>
      <c r="AK7" s="182">
        <v>0.51400000000000001</v>
      </c>
      <c r="AL7" s="182">
        <v>0.26919999999999999</v>
      </c>
      <c r="AM7" s="182">
        <v>0.1555</v>
      </c>
      <c r="AN7" s="182">
        <v>6.13E-2</v>
      </c>
      <c r="AO7" s="182">
        <v>0.68379999999999996</v>
      </c>
      <c r="AP7" s="182">
        <v>189260.13</v>
      </c>
      <c r="AQ7" s="182">
        <v>59082.25</v>
      </c>
      <c r="AR7" s="182">
        <v>110375.73</v>
      </c>
      <c r="AS7" s="182">
        <v>19802.16</v>
      </c>
      <c r="AT7" s="182">
        <v>194754.42</v>
      </c>
      <c r="AU7" s="182">
        <v>62875.57</v>
      </c>
      <c r="AV7" s="182">
        <v>111650.09</v>
      </c>
      <c r="AW7" s="182">
        <v>20228.759999999998</v>
      </c>
    </row>
    <row r="8" spans="1:49">
      <c r="A8" s="182">
        <v>2021</v>
      </c>
      <c r="B8" s="182">
        <v>2</v>
      </c>
      <c r="C8" s="182">
        <v>5</v>
      </c>
      <c r="D8" s="182" t="s">
        <v>287</v>
      </c>
      <c r="E8" s="182">
        <v>46.71</v>
      </c>
      <c r="F8" s="182">
        <v>0.57010000000000005</v>
      </c>
      <c r="G8" s="182">
        <v>0.5262</v>
      </c>
      <c r="H8" s="182">
        <v>4.3799999999999999E-2</v>
      </c>
      <c r="I8" s="182">
        <v>0.23910000000000001</v>
      </c>
      <c r="J8" s="182">
        <v>0.26419999999999999</v>
      </c>
      <c r="K8" s="182">
        <v>0.17430000000000001</v>
      </c>
      <c r="L8" s="182">
        <v>8.9899999999999994E-2</v>
      </c>
      <c r="M8" s="182">
        <v>0.22040000000000001</v>
      </c>
      <c r="N8" s="182">
        <v>0.15040000000000001</v>
      </c>
      <c r="O8" s="182">
        <v>0.46260000000000001</v>
      </c>
      <c r="P8" s="182">
        <v>0.49270000000000003</v>
      </c>
      <c r="Q8" s="182">
        <v>0.1903</v>
      </c>
      <c r="R8" s="182">
        <v>0.35249999999999998</v>
      </c>
      <c r="S8" s="182">
        <v>0.16600000000000001</v>
      </c>
      <c r="T8" s="182">
        <v>0.21160000000000001</v>
      </c>
      <c r="U8" s="182">
        <v>0.4289</v>
      </c>
      <c r="V8" s="182">
        <v>0.40600000000000003</v>
      </c>
      <c r="W8" s="182">
        <v>0.50990000000000002</v>
      </c>
      <c r="X8" s="182">
        <v>0.2293</v>
      </c>
      <c r="Y8" s="182">
        <v>0.4143</v>
      </c>
      <c r="Z8" s="182">
        <v>0.42899999999999999</v>
      </c>
      <c r="AA8" s="182">
        <v>0.79949999999999999</v>
      </c>
      <c r="AB8" s="182">
        <v>0.187</v>
      </c>
      <c r="AC8" s="182">
        <v>0.33439999999999998</v>
      </c>
      <c r="AD8" s="182">
        <v>0.59960000000000002</v>
      </c>
      <c r="AE8" s="182">
        <v>0.34460000000000002</v>
      </c>
      <c r="AF8" s="182">
        <v>0.159</v>
      </c>
      <c r="AG8" s="182">
        <v>0.56530000000000002</v>
      </c>
      <c r="AH8" s="182">
        <v>0.26600000000000001</v>
      </c>
      <c r="AI8" s="182">
        <v>0.37909999999999999</v>
      </c>
      <c r="AJ8" s="182">
        <v>0.27210000000000001</v>
      </c>
      <c r="AK8" s="182">
        <v>0.55149999999999999</v>
      </c>
      <c r="AL8" s="182">
        <v>0.26429999999999998</v>
      </c>
      <c r="AM8" s="182">
        <v>0.13669999999999999</v>
      </c>
      <c r="AN8" s="182">
        <v>4.7500000000000001E-2</v>
      </c>
      <c r="AO8" s="182">
        <v>0.67520000000000002</v>
      </c>
      <c r="AP8" s="182">
        <v>190814.5</v>
      </c>
      <c r="AQ8" s="182">
        <v>56634.96</v>
      </c>
      <c r="AR8" s="182">
        <v>113491.72</v>
      </c>
      <c r="AS8" s="182">
        <v>20687.82</v>
      </c>
      <c r="AT8" s="182">
        <v>199568.62</v>
      </c>
      <c r="AU8" s="182">
        <v>60735.98</v>
      </c>
      <c r="AV8" s="182">
        <v>117407.88</v>
      </c>
      <c r="AW8" s="182">
        <v>21424.75</v>
      </c>
    </row>
    <row r="9" spans="1:49">
      <c r="A9" s="182">
        <v>2021</v>
      </c>
      <c r="B9" s="182">
        <v>2</v>
      </c>
      <c r="C9" s="182">
        <v>6</v>
      </c>
      <c r="D9" s="182" t="s">
        <v>251</v>
      </c>
      <c r="E9" s="182">
        <v>44.77</v>
      </c>
      <c r="F9" s="182">
        <v>0.6996</v>
      </c>
      <c r="G9" s="182">
        <v>0.59789999999999999</v>
      </c>
      <c r="H9" s="182">
        <v>0.1043</v>
      </c>
      <c r="I9" s="182">
        <v>0.22720000000000001</v>
      </c>
      <c r="J9" s="182">
        <v>0.1915</v>
      </c>
      <c r="K9" s="182">
        <v>0.1069</v>
      </c>
      <c r="L9" s="182">
        <v>8.4699999999999998E-2</v>
      </c>
      <c r="M9" s="182">
        <v>0.2354</v>
      </c>
      <c r="N9" s="182">
        <v>0.14430000000000001</v>
      </c>
      <c r="O9" s="182">
        <v>0.3367</v>
      </c>
      <c r="P9" s="182">
        <v>0.4758</v>
      </c>
      <c r="Q9" s="182">
        <v>0.1469</v>
      </c>
      <c r="R9" s="182">
        <v>0.25230000000000002</v>
      </c>
      <c r="S9" s="182">
        <v>0.12820000000000001</v>
      </c>
      <c r="T9" s="182">
        <v>0.13769999999999999</v>
      </c>
      <c r="U9" s="182">
        <v>0.30530000000000002</v>
      </c>
      <c r="V9" s="182">
        <v>0.2883</v>
      </c>
      <c r="W9" s="182">
        <v>0.37869999999999998</v>
      </c>
      <c r="X9" s="182">
        <v>0.19650000000000001</v>
      </c>
      <c r="Y9" s="182">
        <v>0.3795</v>
      </c>
      <c r="Z9" s="182">
        <v>0.42249999999999999</v>
      </c>
      <c r="AA9" s="182">
        <v>0.80810000000000004</v>
      </c>
      <c r="AB9" s="182">
        <v>0.18110000000000001</v>
      </c>
      <c r="AC9" s="182">
        <v>0.30649999999999999</v>
      </c>
      <c r="AD9" s="182">
        <v>0.62570000000000003</v>
      </c>
      <c r="AE9" s="182">
        <v>0.31969999999999998</v>
      </c>
      <c r="AF9" s="182">
        <v>0.21909999999999999</v>
      </c>
      <c r="AG9" s="182">
        <v>0.57440000000000002</v>
      </c>
      <c r="AH9" s="182">
        <v>0.25290000000000001</v>
      </c>
      <c r="AI9" s="182">
        <v>0.25669999999999998</v>
      </c>
      <c r="AJ9" s="182">
        <v>0.26119999999999999</v>
      </c>
      <c r="AK9" s="182">
        <v>0.68640000000000001</v>
      </c>
      <c r="AL9" s="182">
        <v>0.1996</v>
      </c>
      <c r="AM9" s="182">
        <v>8.6599999999999996E-2</v>
      </c>
      <c r="AN9" s="182">
        <v>2.7400000000000001E-2</v>
      </c>
      <c r="AO9" s="182">
        <v>0.60719999999999996</v>
      </c>
      <c r="AP9" s="182">
        <v>173874.32</v>
      </c>
      <c r="AQ9" s="182">
        <v>48759.78</v>
      </c>
      <c r="AR9" s="182">
        <v>104567.24</v>
      </c>
      <c r="AS9" s="182">
        <v>20547.3</v>
      </c>
      <c r="AT9" s="182">
        <v>166270.26</v>
      </c>
      <c r="AU9" s="182">
        <v>44192.03</v>
      </c>
      <c r="AV9" s="182">
        <v>100715.28</v>
      </c>
      <c r="AW9" s="182">
        <v>21362.94</v>
      </c>
    </row>
    <row r="10" spans="1:49">
      <c r="A10" s="182">
        <v>2021</v>
      </c>
      <c r="B10" s="182">
        <v>2</v>
      </c>
      <c r="C10" s="182">
        <v>7</v>
      </c>
      <c r="D10" s="182" t="s">
        <v>252</v>
      </c>
      <c r="E10" s="182">
        <v>47.08</v>
      </c>
      <c r="F10" s="182">
        <v>0.64829999999999999</v>
      </c>
      <c r="G10" s="182">
        <v>0.56589999999999996</v>
      </c>
      <c r="H10" s="182">
        <v>7.9200000000000007E-2</v>
      </c>
      <c r="I10" s="182">
        <v>0.2467</v>
      </c>
      <c r="J10" s="182">
        <v>0.17130000000000001</v>
      </c>
      <c r="K10" s="182">
        <v>9.11E-2</v>
      </c>
      <c r="L10" s="182">
        <v>8.0299999999999996E-2</v>
      </c>
      <c r="M10" s="182">
        <v>0.27279999999999999</v>
      </c>
      <c r="N10" s="182">
        <v>0.1759</v>
      </c>
      <c r="O10" s="182">
        <v>0.3019</v>
      </c>
      <c r="P10" s="182">
        <v>0.45960000000000001</v>
      </c>
      <c r="Q10" s="182">
        <v>0.13900000000000001</v>
      </c>
      <c r="R10" s="182">
        <v>0.26569999999999999</v>
      </c>
      <c r="S10" s="182">
        <v>0.1124</v>
      </c>
      <c r="T10" s="182">
        <v>0.1298</v>
      </c>
      <c r="U10" s="182">
        <v>0.28179999999999999</v>
      </c>
      <c r="V10" s="182">
        <v>0.23930000000000001</v>
      </c>
      <c r="W10" s="182">
        <v>0.36749999999999999</v>
      </c>
      <c r="X10" s="182">
        <v>0.18429999999999999</v>
      </c>
      <c r="Y10" s="182">
        <v>0.35680000000000001</v>
      </c>
      <c r="Z10" s="182">
        <v>0.40039999999999998</v>
      </c>
      <c r="AA10" s="182">
        <v>0.82210000000000005</v>
      </c>
      <c r="AB10" s="182">
        <v>0.16919999999999999</v>
      </c>
      <c r="AC10" s="182">
        <v>0.29160000000000003</v>
      </c>
      <c r="AD10" s="182">
        <v>0.63690000000000002</v>
      </c>
      <c r="AE10" s="182">
        <v>0.22969999999999999</v>
      </c>
      <c r="AF10" s="182">
        <v>0.21160000000000001</v>
      </c>
      <c r="AG10" s="182">
        <v>0.57230000000000003</v>
      </c>
      <c r="AH10" s="182">
        <v>0.17480000000000001</v>
      </c>
      <c r="AI10" s="182">
        <v>0.24160000000000001</v>
      </c>
      <c r="AJ10" s="182">
        <v>0.24990000000000001</v>
      </c>
      <c r="AK10" s="182">
        <v>0.7177</v>
      </c>
      <c r="AL10" s="182">
        <v>0.1857</v>
      </c>
      <c r="AM10" s="182">
        <v>7.4800000000000005E-2</v>
      </c>
      <c r="AN10" s="182">
        <v>2.18E-2</v>
      </c>
      <c r="AO10" s="182">
        <v>0.60850000000000004</v>
      </c>
      <c r="AP10" s="182">
        <v>184746.8</v>
      </c>
      <c r="AQ10" s="182">
        <v>51335.040000000001</v>
      </c>
      <c r="AR10" s="182">
        <v>111887.06</v>
      </c>
      <c r="AS10" s="182">
        <v>21524.7</v>
      </c>
      <c r="AT10" s="182">
        <v>178760.19</v>
      </c>
      <c r="AU10" s="182">
        <v>47807.45</v>
      </c>
      <c r="AV10" s="182">
        <v>108962.05</v>
      </c>
      <c r="AW10" s="182">
        <v>21990.7</v>
      </c>
    </row>
    <row r="11" spans="1:49">
      <c r="A11" s="182">
        <v>2021</v>
      </c>
      <c r="B11" s="182">
        <v>2</v>
      </c>
      <c r="C11" s="182">
        <v>8</v>
      </c>
      <c r="D11" s="182" t="s">
        <v>253</v>
      </c>
      <c r="E11" s="182">
        <v>47.13</v>
      </c>
      <c r="F11" s="182">
        <v>0.66169999999999995</v>
      </c>
      <c r="G11" s="182">
        <v>0.59589999999999999</v>
      </c>
      <c r="H11" s="182">
        <v>6.9599999999999995E-2</v>
      </c>
      <c r="I11" s="182">
        <v>0.2389</v>
      </c>
      <c r="J11" s="182">
        <v>0.2099</v>
      </c>
      <c r="K11" s="182">
        <v>0.12839999999999999</v>
      </c>
      <c r="L11" s="182">
        <v>8.1500000000000003E-2</v>
      </c>
      <c r="M11" s="182">
        <v>0.27379999999999999</v>
      </c>
      <c r="N11" s="182">
        <v>0.16619999999999999</v>
      </c>
      <c r="O11" s="182">
        <v>0.37309999999999999</v>
      </c>
      <c r="P11" s="182">
        <v>0.48920000000000002</v>
      </c>
      <c r="Q11" s="182">
        <v>0.15870000000000001</v>
      </c>
      <c r="R11" s="182">
        <v>0.27900000000000003</v>
      </c>
      <c r="S11" s="182">
        <v>0.1416</v>
      </c>
      <c r="T11" s="182">
        <v>0.1575</v>
      </c>
      <c r="U11" s="182">
        <v>0.36309999999999998</v>
      </c>
      <c r="V11" s="182">
        <v>0.3513</v>
      </c>
      <c r="W11" s="182">
        <v>0.3947</v>
      </c>
      <c r="X11" s="182">
        <v>0.2102</v>
      </c>
      <c r="Y11" s="182">
        <v>0.40189999999999998</v>
      </c>
      <c r="Z11" s="182">
        <v>0.40970000000000001</v>
      </c>
      <c r="AA11" s="182">
        <v>0.80900000000000005</v>
      </c>
      <c r="AB11" s="182">
        <v>0.1797</v>
      </c>
      <c r="AC11" s="182">
        <v>0.31480000000000002</v>
      </c>
      <c r="AD11" s="182">
        <v>0.62150000000000005</v>
      </c>
      <c r="AE11" s="182">
        <v>0.29199999999999998</v>
      </c>
      <c r="AF11" s="182">
        <v>0.19420000000000001</v>
      </c>
      <c r="AG11" s="182">
        <v>0.56610000000000005</v>
      </c>
      <c r="AH11" s="182">
        <v>0.21560000000000001</v>
      </c>
      <c r="AI11" s="182">
        <v>0.33839999999999998</v>
      </c>
      <c r="AJ11" s="182">
        <v>0.25679999999999997</v>
      </c>
      <c r="AK11" s="182">
        <v>0.61919999999999997</v>
      </c>
      <c r="AL11" s="182">
        <v>0.2424</v>
      </c>
      <c r="AM11" s="182">
        <v>0.1065</v>
      </c>
      <c r="AN11" s="182">
        <v>3.1899999999999998E-2</v>
      </c>
      <c r="AO11" s="182">
        <v>0.63770000000000004</v>
      </c>
      <c r="AP11" s="182">
        <v>186399.6</v>
      </c>
      <c r="AQ11" s="182">
        <v>54116.24</v>
      </c>
      <c r="AR11" s="182">
        <v>111057.34</v>
      </c>
      <c r="AS11" s="182">
        <v>21226.02</v>
      </c>
      <c r="AT11" s="182">
        <v>183887.63</v>
      </c>
      <c r="AU11" s="182">
        <v>52729.5</v>
      </c>
      <c r="AV11" s="182">
        <v>108998.01</v>
      </c>
      <c r="AW11" s="182">
        <v>22160.13</v>
      </c>
    </row>
    <row r="12" spans="1:49">
      <c r="A12" s="182">
        <v>2021</v>
      </c>
      <c r="B12" s="182">
        <v>2</v>
      </c>
      <c r="C12" s="182">
        <v>9</v>
      </c>
      <c r="D12" s="182" t="s">
        <v>254</v>
      </c>
      <c r="E12" s="182">
        <v>45.45</v>
      </c>
      <c r="F12" s="182">
        <v>0.69730000000000003</v>
      </c>
      <c r="G12" s="182">
        <v>0.61409999999999998</v>
      </c>
      <c r="H12" s="182">
        <v>8.5800000000000001E-2</v>
      </c>
      <c r="I12" s="182">
        <v>0.22470000000000001</v>
      </c>
      <c r="J12" s="182">
        <v>0.2137</v>
      </c>
      <c r="K12" s="182">
        <v>0.1338</v>
      </c>
      <c r="L12" s="182">
        <v>0.08</v>
      </c>
      <c r="M12" s="182">
        <v>0.23960000000000001</v>
      </c>
      <c r="N12" s="182">
        <v>0.13289999999999999</v>
      </c>
      <c r="O12" s="182">
        <v>0.36699999999999999</v>
      </c>
      <c r="P12" s="182">
        <v>0.4773</v>
      </c>
      <c r="Q12" s="182">
        <v>0.15210000000000001</v>
      </c>
      <c r="R12" s="182">
        <v>0.26750000000000002</v>
      </c>
      <c r="S12" s="182">
        <v>0.1386</v>
      </c>
      <c r="T12" s="182">
        <v>0.15210000000000001</v>
      </c>
      <c r="U12" s="182">
        <v>0.35</v>
      </c>
      <c r="V12" s="182">
        <v>0.33660000000000001</v>
      </c>
      <c r="W12" s="182">
        <v>0.40260000000000001</v>
      </c>
      <c r="X12" s="182">
        <v>0.21190000000000001</v>
      </c>
      <c r="Y12" s="182">
        <v>0.38379999999999997</v>
      </c>
      <c r="Z12" s="182">
        <v>0.4047</v>
      </c>
      <c r="AA12" s="182">
        <v>0.81289999999999996</v>
      </c>
      <c r="AB12" s="182">
        <v>0.1762</v>
      </c>
      <c r="AC12" s="182">
        <v>0.31850000000000001</v>
      </c>
      <c r="AD12" s="182">
        <v>0.61319999999999997</v>
      </c>
      <c r="AE12" s="182">
        <v>0.31169999999999998</v>
      </c>
      <c r="AF12" s="182">
        <v>0.20469999999999999</v>
      </c>
      <c r="AG12" s="182">
        <v>0.57469999999999999</v>
      </c>
      <c r="AH12" s="182">
        <v>0.24049999999999999</v>
      </c>
      <c r="AI12" s="182">
        <v>0.2954</v>
      </c>
      <c r="AJ12" s="182">
        <v>0.26740000000000003</v>
      </c>
      <c r="AK12" s="182">
        <v>0.63819999999999999</v>
      </c>
      <c r="AL12" s="182">
        <v>0.22420000000000001</v>
      </c>
      <c r="AM12" s="182">
        <v>0.10440000000000001</v>
      </c>
      <c r="AN12" s="182">
        <v>3.3099999999999997E-2</v>
      </c>
      <c r="AO12" s="182">
        <v>0.60060000000000002</v>
      </c>
      <c r="AP12" s="182">
        <v>174431.03</v>
      </c>
      <c r="AQ12" s="182">
        <v>46897.47</v>
      </c>
      <c r="AR12" s="182">
        <v>106353.16</v>
      </c>
      <c r="AS12" s="182">
        <v>21180.400000000001</v>
      </c>
      <c r="AT12" s="182">
        <v>168141.46</v>
      </c>
      <c r="AU12" s="182">
        <v>44365.29</v>
      </c>
      <c r="AV12" s="182">
        <v>101715.7</v>
      </c>
      <c r="AW12" s="182">
        <v>22060.47</v>
      </c>
    </row>
    <row r="13" spans="1:49">
      <c r="A13" s="182">
        <v>2021</v>
      </c>
      <c r="B13" s="182">
        <v>2</v>
      </c>
      <c r="C13" s="182">
        <v>10</v>
      </c>
      <c r="D13" s="182" t="s">
        <v>255</v>
      </c>
      <c r="E13" s="182">
        <v>46.05</v>
      </c>
      <c r="F13" s="182">
        <v>0.69740000000000002</v>
      </c>
      <c r="G13" s="182">
        <v>0.66469999999999996</v>
      </c>
      <c r="H13" s="182">
        <v>3.7999999999999999E-2</v>
      </c>
      <c r="I13" s="182">
        <v>0.25819999999999999</v>
      </c>
      <c r="J13" s="182">
        <v>0.21609999999999999</v>
      </c>
      <c r="K13" s="182">
        <v>0.13120000000000001</v>
      </c>
      <c r="L13" s="182">
        <v>8.4900000000000003E-2</v>
      </c>
      <c r="M13" s="182">
        <v>0.30249999999999999</v>
      </c>
      <c r="N13" s="182">
        <v>0.20319999999999999</v>
      </c>
      <c r="O13" s="182">
        <v>0.37109999999999999</v>
      </c>
      <c r="P13" s="182">
        <v>0.43359999999999999</v>
      </c>
      <c r="Q13" s="182">
        <v>0.13980000000000001</v>
      </c>
      <c r="R13" s="182">
        <v>0.27129999999999999</v>
      </c>
      <c r="S13" s="182">
        <v>0.14000000000000001</v>
      </c>
      <c r="T13" s="182">
        <v>0.14879999999999999</v>
      </c>
      <c r="U13" s="182">
        <v>0.34910000000000002</v>
      </c>
      <c r="V13" s="182">
        <v>0.29409999999999997</v>
      </c>
      <c r="W13" s="182">
        <v>0.42030000000000001</v>
      </c>
      <c r="X13" s="182">
        <v>0.2077</v>
      </c>
      <c r="Y13" s="182">
        <v>0.36059999999999998</v>
      </c>
      <c r="Z13" s="182">
        <v>0.42180000000000001</v>
      </c>
      <c r="AA13" s="182">
        <v>0.83589999999999998</v>
      </c>
      <c r="AB13" s="182">
        <v>0.15790000000000001</v>
      </c>
      <c r="AC13" s="182">
        <v>0.32100000000000001</v>
      </c>
      <c r="AD13" s="182">
        <v>0.60609999999999997</v>
      </c>
      <c r="AE13" s="182">
        <v>0.33</v>
      </c>
      <c r="AF13" s="182">
        <v>0.19900000000000001</v>
      </c>
      <c r="AG13" s="182">
        <v>0.57010000000000005</v>
      </c>
      <c r="AH13" s="182">
        <v>0.251</v>
      </c>
      <c r="AI13" s="182">
        <v>0.27879999999999999</v>
      </c>
      <c r="AJ13" s="182">
        <v>0.29430000000000001</v>
      </c>
      <c r="AK13" s="182">
        <v>0.65439999999999998</v>
      </c>
      <c r="AL13" s="182">
        <v>0.21920000000000001</v>
      </c>
      <c r="AM13" s="182">
        <v>9.5399999999999999E-2</v>
      </c>
      <c r="AN13" s="182">
        <v>3.1E-2</v>
      </c>
      <c r="AO13" s="182">
        <v>0.59030000000000005</v>
      </c>
      <c r="AP13" s="182">
        <v>178371.42</v>
      </c>
      <c r="AQ13" s="182">
        <v>46479.15</v>
      </c>
      <c r="AR13" s="182">
        <v>109685.71</v>
      </c>
      <c r="AS13" s="182">
        <v>22206.560000000001</v>
      </c>
      <c r="AT13" s="182">
        <v>179640.89</v>
      </c>
      <c r="AU13" s="182">
        <v>45491.61</v>
      </c>
      <c r="AV13" s="182">
        <v>110771.37</v>
      </c>
      <c r="AW13" s="182">
        <v>23377.91</v>
      </c>
    </row>
    <row r="14" spans="1:49">
      <c r="A14" s="182">
        <v>2021</v>
      </c>
      <c r="B14" s="182">
        <v>2</v>
      </c>
      <c r="C14" s="182">
        <v>11</v>
      </c>
      <c r="D14" s="182" t="s">
        <v>256</v>
      </c>
      <c r="E14" s="182">
        <v>44.98</v>
      </c>
      <c r="F14" s="182">
        <v>0.70909999999999995</v>
      </c>
      <c r="G14" s="182">
        <v>0.62939999999999996</v>
      </c>
      <c r="H14" s="182">
        <v>8.3799999999999999E-2</v>
      </c>
      <c r="I14" s="182">
        <v>0.2492</v>
      </c>
      <c r="J14" s="182">
        <v>0.2132</v>
      </c>
      <c r="K14" s="182">
        <v>0.1308</v>
      </c>
      <c r="L14" s="182">
        <v>8.2400000000000001E-2</v>
      </c>
      <c r="M14" s="182">
        <v>0.25490000000000002</v>
      </c>
      <c r="N14" s="182">
        <v>0.16139999999999999</v>
      </c>
      <c r="O14" s="182">
        <v>0.37819999999999998</v>
      </c>
      <c r="P14" s="182">
        <v>0.46689999999999998</v>
      </c>
      <c r="Q14" s="182">
        <v>0.1515</v>
      </c>
      <c r="R14" s="182">
        <v>0.2797</v>
      </c>
      <c r="S14" s="182">
        <v>0.14030000000000001</v>
      </c>
      <c r="T14" s="182">
        <v>0.1595</v>
      </c>
      <c r="U14" s="182">
        <v>0.3528</v>
      </c>
      <c r="V14" s="182">
        <v>0.32340000000000002</v>
      </c>
      <c r="W14" s="182">
        <v>0.41739999999999999</v>
      </c>
      <c r="X14" s="182">
        <v>0.21540000000000001</v>
      </c>
      <c r="Y14" s="182">
        <v>0.37569999999999998</v>
      </c>
      <c r="Z14" s="182">
        <v>0.41270000000000001</v>
      </c>
      <c r="AA14" s="182">
        <v>0.8256</v>
      </c>
      <c r="AB14" s="182">
        <v>0.1648</v>
      </c>
      <c r="AC14" s="182">
        <v>0.31890000000000002</v>
      </c>
      <c r="AD14" s="182">
        <v>0.61209999999999998</v>
      </c>
      <c r="AE14" s="182">
        <v>0.29299999999999998</v>
      </c>
      <c r="AF14" s="182">
        <v>0.19719999999999999</v>
      </c>
      <c r="AG14" s="182">
        <v>0.57289999999999996</v>
      </c>
      <c r="AH14" s="182">
        <v>0.2253</v>
      </c>
      <c r="AI14" s="182">
        <v>0.28999999999999998</v>
      </c>
      <c r="AJ14" s="182">
        <v>0.27639999999999998</v>
      </c>
      <c r="AK14" s="182">
        <v>0.6431</v>
      </c>
      <c r="AL14" s="182">
        <v>0.22470000000000001</v>
      </c>
      <c r="AM14" s="182">
        <v>0.10059999999999999</v>
      </c>
      <c r="AN14" s="182">
        <v>3.1600000000000003E-2</v>
      </c>
      <c r="AO14" s="182">
        <v>0.61060000000000003</v>
      </c>
      <c r="AP14" s="182">
        <v>175074.08</v>
      </c>
      <c r="AQ14" s="182">
        <v>46475.8</v>
      </c>
      <c r="AR14" s="182">
        <v>107288.98</v>
      </c>
      <c r="AS14" s="182">
        <v>21309.3</v>
      </c>
      <c r="AT14" s="182">
        <v>170334.52</v>
      </c>
      <c r="AU14" s="182">
        <v>43511.65</v>
      </c>
      <c r="AV14" s="182">
        <v>104582.44</v>
      </c>
      <c r="AW14" s="182">
        <v>22240.43</v>
      </c>
    </row>
    <row r="15" spans="1:49">
      <c r="A15" s="182">
        <v>2021</v>
      </c>
      <c r="B15" s="182">
        <v>2</v>
      </c>
      <c r="C15" s="182">
        <v>12</v>
      </c>
      <c r="D15" s="182" t="s">
        <v>257</v>
      </c>
      <c r="E15" s="182">
        <v>45.38</v>
      </c>
      <c r="F15" s="182">
        <v>0.64570000000000005</v>
      </c>
      <c r="G15" s="182">
        <v>0.55430000000000001</v>
      </c>
      <c r="H15" s="182">
        <v>9.7000000000000003E-2</v>
      </c>
      <c r="I15" s="182">
        <v>0.23200000000000001</v>
      </c>
      <c r="J15" s="182">
        <v>0.22720000000000001</v>
      </c>
      <c r="K15" s="182">
        <v>0.1429</v>
      </c>
      <c r="L15" s="182">
        <v>8.43E-2</v>
      </c>
      <c r="M15" s="182">
        <v>0.25729999999999997</v>
      </c>
      <c r="N15" s="182">
        <v>0.15770000000000001</v>
      </c>
      <c r="O15" s="182">
        <v>0.40510000000000002</v>
      </c>
      <c r="P15" s="182">
        <v>0.48809999999999998</v>
      </c>
      <c r="Q15" s="182">
        <v>0.15820000000000001</v>
      </c>
      <c r="R15" s="182">
        <v>0.2928</v>
      </c>
      <c r="S15" s="182">
        <v>0.15160000000000001</v>
      </c>
      <c r="T15" s="182">
        <v>0.17150000000000001</v>
      </c>
      <c r="U15" s="182">
        <v>0.37640000000000001</v>
      </c>
      <c r="V15" s="182">
        <v>0.36409999999999998</v>
      </c>
      <c r="W15" s="182">
        <v>0.4299</v>
      </c>
      <c r="X15" s="182">
        <v>0.21</v>
      </c>
      <c r="Y15" s="182">
        <v>0.3649</v>
      </c>
      <c r="Z15" s="182">
        <v>0.40460000000000002</v>
      </c>
      <c r="AA15" s="182">
        <v>0.81859999999999999</v>
      </c>
      <c r="AB15" s="182">
        <v>0.17069999999999999</v>
      </c>
      <c r="AC15" s="182">
        <v>0.31540000000000001</v>
      </c>
      <c r="AD15" s="182">
        <v>0.61699999999999999</v>
      </c>
      <c r="AE15" s="182">
        <v>0.30080000000000001</v>
      </c>
      <c r="AF15" s="182">
        <v>0.18759999999999999</v>
      </c>
      <c r="AG15" s="182">
        <v>0.57179999999999997</v>
      </c>
      <c r="AH15" s="182">
        <v>0.2261</v>
      </c>
      <c r="AI15" s="182">
        <v>0.3231</v>
      </c>
      <c r="AJ15" s="182">
        <v>0.26629999999999998</v>
      </c>
      <c r="AK15" s="182">
        <v>0.62119999999999997</v>
      </c>
      <c r="AL15" s="182">
        <v>0.23380000000000001</v>
      </c>
      <c r="AM15" s="182">
        <v>0.10970000000000001</v>
      </c>
      <c r="AN15" s="182">
        <v>3.5299999999999998E-2</v>
      </c>
      <c r="AO15" s="182">
        <v>0.61199999999999999</v>
      </c>
      <c r="AP15" s="182">
        <v>181718.49</v>
      </c>
      <c r="AQ15" s="182">
        <v>50565.65</v>
      </c>
      <c r="AR15" s="182">
        <v>109644.5</v>
      </c>
      <c r="AS15" s="182">
        <v>21508.34</v>
      </c>
      <c r="AT15" s="182">
        <v>179261.61</v>
      </c>
      <c r="AU15" s="182">
        <v>49340.55</v>
      </c>
      <c r="AV15" s="182">
        <v>107494.45</v>
      </c>
      <c r="AW15" s="182">
        <v>22426.62</v>
      </c>
    </row>
    <row r="16" spans="1:49">
      <c r="A16" s="182">
        <v>2021</v>
      </c>
      <c r="B16" s="182">
        <v>2</v>
      </c>
      <c r="C16" s="182">
        <v>13</v>
      </c>
      <c r="D16" s="182" t="s">
        <v>258</v>
      </c>
      <c r="E16" s="182">
        <v>44.66</v>
      </c>
      <c r="F16" s="182">
        <v>0.71430000000000005</v>
      </c>
      <c r="G16" s="182">
        <v>0.62519999999999998</v>
      </c>
      <c r="H16" s="182">
        <v>9.1899999999999996E-2</v>
      </c>
      <c r="I16" s="182">
        <v>0.25580000000000003</v>
      </c>
      <c r="J16" s="182">
        <v>0.21970000000000001</v>
      </c>
      <c r="K16" s="182">
        <v>0.13500000000000001</v>
      </c>
      <c r="L16" s="182">
        <v>8.4699999999999998E-2</v>
      </c>
      <c r="M16" s="182">
        <v>0.26100000000000001</v>
      </c>
      <c r="N16" s="182">
        <v>0.16420000000000001</v>
      </c>
      <c r="O16" s="182">
        <v>0.39019999999999999</v>
      </c>
      <c r="P16" s="182">
        <v>0.46839999999999998</v>
      </c>
      <c r="Q16" s="182">
        <v>0.1497</v>
      </c>
      <c r="R16" s="182">
        <v>0.2903</v>
      </c>
      <c r="S16" s="182">
        <v>0.14680000000000001</v>
      </c>
      <c r="T16" s="182">
        <v>0.16300000000000001</v>
      </c>
      <c r="U16" s="182">
        <v>0.36309999999999998</v>
      </c>
      <c r="V16" s="182">
        <v>0.32690000000000002</v>
      </c>
      <c r="W16" s="182">
        <v>0.43109999999999998</v>
      </c>
      <c r="X16" s="182">
        <v>0.19339999999999999</v>
      </c>
      <c r="Y16" s="182">
        <v>0.34339999999999998</v>
      </c>
      <c r="Z16" s="182">
        <v>0.40820000000000001</v>
      </c>
      <c r="AA16" s="182">
        <v>0.82650000000000001</v>
      </c>
      <c r="AB16" s="182">
        <v>0.16450000000000001</v>
      </c>
      <c r="AC16" s="182">
        <v>0.30719999999999997</v>
      </c>
      <c r="AD16" s="182">
        <v>0.61990000000000001</v>
      </c>
      <c r="AE16" s="182">
        <v>0.29620000000000002</v>
      </c>
      <c r="AF16" s="182">
        <v>0.18959999999999999</v>
      </c>
      <c r="AG16" s="182">
        <v>0.57310000000000005</v>
      </c>
      <c r="AH16" s="182">
        <v>0.21240000000000001</v>
      </c>
      <c r="AI16" s="182">
        <v>0.2843</v>
      </c>
      <c r="AJ16" s="182">
        <v>0.2823</v>
      </c>
      <c r="AK16" s="182">
        <v>0.65349999999999997</v>
      </c>
      <c r="AL16" s="182">
        <v>0.2228</v>
      </c>
      <c r="AM16" s="182">
        <v>9.4600000000000004E-2</v>
      </c>
      <c r="AN16" s="182">
        <v>2.92E-2</v>
      </c>
      <c r="AO16" s="182">
        <v>0.6028</v>
      </c>
      <c r="AP16" s="182">
        <v>174377.44</v>
      </c>
      <c r="AQ16" s="182">
        <v>46494.720000000001</v>
      </c>
      <c r="AR16" s="182">
        <v>107109.97</v>
      </c>
      <c r="AS16" s="182">
        <v>20772.75</v>
      </c>
      <c r="AT16" s="182">
        <v>169282.84</v>
      </c>
      <c r="AU16" s="182">
        <v>43562.58</v>
      </c>
      <c r="AV16" s="182">
        <v>104310.97</v>
      </c>
      <c r="AW16" s="182">
        <v>21409.279999999999</v>
      </c>
    </row>
    <row r="17" spans="1:49">
      <c r="A17" s="182">
        <v>2021</v>
      </c>
      <c r="B17" s="182">
        <v>2</v>
      </c>
      <c r="C17" s="182">
        <v>14</v>
      </c>
      <c r="D17" s="182" t="s">
        <v>259</v>
      </c>
      <c r="E17" s="182">
        <v>45.55</v>
      </c>
      <c r="F17" s="182">
        <v>0.67759999999999998</v>
      </c>
      <c r="G17" s="182">
        <v>0.60719999999999996</v>
      </c>
      <c r="H17" s="182">
        <v>7.3300000000000004E-2</v>
      </c>
      <c r="I17" s="182">
        <v>0.24859999999999999</v>
      </c>
      <c r="J17" s="182">
        <v>0.21129999999999999</v>
      </c>
      <c r="K17" s="182">
        <v>0.12959999999999999</v>
      </c>
      <c r="L17" s="182">
        <v>8.1699999999999995E-2</v>
      </c>
      <c r="M17" s="182">
        <v>0.25380000000000003</v>
      </c>
      <c r="N17" s="182">
        <v>0.15989999999999999</v>
      </c>
      <c r="O17" s="182">
        <v>0.37490000000000001</v>
      </c>
      <c r="P17" s="182">
        <v>0.46500000000000002</v>
      </c>
      <c r="Q17" s="182">
        <v>0.15040000000000001</v>
      </c>
      <c r="R17" s="182">
        <v>0.28270000000000001</v>
      </c>
      <c r="S17" s="182">
        <v>0.13950000000000001</v>
      </c>
      <c r="T17" s="182">
        <v>0.1593</v>
      </c>
      <c r="U17" s="182">
        <v>0.35149999999999998</v>
      </c>
      <c r="V17" s="182">
        <v>0.32240000000000002</v>
      </c>
      <c r="W17" s="182">
        <v>0.41449999999999998</v>
      </c>
      <c r="X17" s="182">
        <v>0.21229999999999999</v>
      </c>
      <c r="Y17" s="182">
        <v>0.36430000000000001</v>
      </c>
      <c r="Z17" s="182">
        <v>0.41909999999999997</v>
      </c>
      <c r="AA17" s="182">
        <v>0.82550000000000001</v>
      </c>
      <c r="AB17" s="182">
        <v>0.16539999999999999</v>
      </c>
      <c r="AC17" s="182">
        <v>0.31909999999999999</v>
      </c>
      <c r="AD17" s="182">
        <v>0.61180000000000001</v>
      </c>
      <c r="AE17" s="182">
        <v>0.28639999999999999</v>
      </c>
      <c r="AF17" s="182">
        <v>0.19850000000000001</v>
      </c>
      <c r="AG17" s="182">
        <v>0.56430000000000002</v>
      </c>
      <c r="AH17" s="182">
        <v>0.22500000000000001</v>
      </c>
      <c r="AI17" s="182">
        <v>0.29849999999999999</v>
      </c>
      <c r="AJ17" s="182">
        <v>0.27629999999999999</v>
      </c>
      <c r="AK17" s="182">
        <v>0.6401</v>
      </c>
      <c r="AL17" s="182">
        <v>0.22520000000000001</v>
      </c>
      <c r="AM17" s="182">
        <v>0.1017</v>
      </c>
      <c r="AN17" s="182">
        <v>3.2899999999999999E-2</v>
      </c>
      <c r="AO17" s="182">
        <v>0.62480000000000002</v>
      </c>
      <c r="AP17" s="182">
        <v>181369.99</v>
      </c>
      <c r="AQ17" s="182">
        <v>49458.57</v>
      </c>
      <c r="AR17" s="182">
        <v>110394.96</v>
      </c>
      <c r="AS17" s="182">
        <v>21516.47</v>
      </c>
      <c r="AT17" s="182">
        <v>179411.79</v>
      </c>
      <c r="AU17" s="182">
        <v>47328.91</v>
      </c>
      <c r="AV17" s="182">
        <v>109463.39</v>
      </c>
      <c r="AW17" s="182">
        <v>22619.49</v>
      </c>
    </row>
    <row r="18" spans="1:49">
      <c r="A18" s="182">
        <v>2021</v>
      </c>
      <c r="B18" s="182">
        <v>2</v>
      </c>
      <c r="C18" s="182">
        <v>15</v>
      </c>
      <c r="D18" s="182" t="s">
        <v>260</v>
      </c>
      <c r="E18" s="182">
        <v>47.33</v>
      </c>
      <c r="F18" s="182">
        <v>0.69269999999999998</v>
      </c>
      <c r="G18" s="182">
        <v>0.63829999999999998</v>
      </c>
      <c r="H18" s="182">
        <v>5.8000000000000003E-2</v>
      </c>
      <c r="I18" s="182">
        <v>0.26350000000000001</v>
      </c>
      <c r="J18" s="182">
        <v>0.23449999999999999</v>
      </c>
      <c r="K18" s="182">
        <v>0.1452</v>
      </c>
      <c r="L18" s="182">
        <v>8.9300000000000004E-2</v>
      </c>
      <c r="M18" s="182">
        <v>0.27960000000000002</v>
      </c>
      <c r="N18" s="182">
        <v>0.19670000000000001</v>
      </c>
      <c r="O18" s="182">
        <v>0.4365</v>
      </c>
      <c r="P18" s="182">
        <v>0.48180000000000001</v>
      </c>
      <c r="Q18" s="182">
        <v>0.1802</v>
      </c>
      <c r="R18" s="182">
        <v>0.3372</v>
      </c>
      <c r="S18" s="182">
        <v>0.15859999999999999</v>
      </c>
      <c r="T18" s="182">
        <v>0.1963</v>
      </c>
      <c r="U18" s="182">
        <v>0.39889999999999998</v>
      </c>
      <c r="V18" s="182">
        <v>0.32150000000000001</v>
      </c>
      <c r="W18" s="182">
        <v>0.47020000000000001</v>
      </c>
      <c r="X18" s="182">
        <v>0.25640000000000002</v>
      </c>
      <c r="Y18" s="182">
        <v>0.39860000000000001</v>
      </c>
      <c r="Z18" s="182">
        <v>0.44069999999999998</v>
      </c>
      <c r="AA18" s="182">
        <v>0.82850000000000001</v>
      </c>
      <c r="AB18" s="182">
        <v>0.16239999999999999</v>
      </c>
      <c r="AC18" s="182">
        <v>0.34410000000000002</v>
      </c>
      <c r="AD18" s="182">
        <v>0.58750000000000002</v>
      </c>
      <c r="AE18" s="182">
        <v>0.27779999999999999</v>
      </c>
      <c r="AF18" s="182">
        <v>0.15629999999999999</v>
      </c>
      <c r="AG18" s="182">
        <v>0.57279999999999998</v>
      </c>
      <c r="AH18" s="182">
        <v>0.24049999999999999</v>
      </c>
      <c r="AI18" s="182">
        <v>0.33250000000000002</v>
      </c>
      <c r="AJ18" s="182">
        <v>0.30070000000000002</v>
      </c>
      <c r="AK18" s="182">
        <v>0.57899999999999996</v>
      </c>
      <c r="AL18" s="182">
        <v>0.25700000000000001</v>
      </c>
      <c r="AM18" s="182">
        <v>0.1235</v>
      </c>
      <c r="AN18" s="182">
        <v>4.0500000000000001E-2</v>
      </c>
      <c r="AO18" s="182">
        <v>0.67479999999999996</v>
      </c>
      <c r="AP18" s="182">
        <v>189767.73</v>
      </c>
      <c r="AQ18" s="182">
        <v>52340.07</v>
      </c>
      <c r="AR18" s="182">
        <v>115975.61</v>
      </c>
      <c r="AS18" s="182">
        <v>21452.04</v>
      </c>
      <c r="AT18" s="182">
        <v>198400.47</v>
      </c>
      <c r="AU18" s="182">
        <v>55527.61</v>
      </c>
      <c r="AV18" s="182">
        <v>120039.19</v>
      </c>
      <c r="AW18" s="182">
        <v>22833.67</v>
      </c>
    </row>
    <row r="19" spans="1:49">
      <c r="A19" s="182">
        <v>2021</v>
      </c>
      <c r="B19" s="182">
        <v>2</v>
      </c>
      <c r="C19" s="182">
        <v>16</v>
      </c>
      <c r="D19" s="182" t="s">
        <v>261</v>
      </c>
      <c r="E19" s="182">
        <v>40.28</v>
      </c>
      <c r="F19" s="182">
        <v>0.62329999999999997</v>
      </c>
      <c r="G19" s="182">
        <v>0.60389999999999999</v>
      </c>
      <c r="H19" s="182">
        <v>1.66E-2</v>
      </c>
      <c r="I19" s="182">
        <v>0.27989999999999998</v>
      </c>
      <c r="J19" s="182">
        <v>0.25159999999999999</v>
      </c>
      <c r="K19" s="182">
        <v>0.15379999999999999</v>
      </c>
      <c r="L19" s="182">
        <v>9.7799999999999998E-2</v>
      </c>
      <c r="M19" s="182">
        <v>0.2457</v>
      </c>
      <c r="N19" s="182">
        <v>0.16189999999999999</v>
      </c>
      <c r="O19" s="182">
        <v>0.42659999999999998</v>
      </c>
      <c r="P19" s="182">
        <v>0.36099999999999999</v>
      </c>
      <c r="Q19" s="182">
        <v>0.14050000000000001</v>
      </c>
      <c r="R19" s="182">
        <v>0.31850000000000001</v>
      </c>
      <c r="S19" s="182">
        <v>0.15640000000000001</v>
      </c>
      <c r="T19" s="182">
        <v>0.16839999999999999</v>
      </c>
      <c r="U19" s="182">
        <v>0.4</v>
      </c>
      <c r="V19" s="182">
        <v>0.25090000000000001</v>
      </c>
      <c r="W19" s="182">
        <v>0.49259999999999998</v>
      </c>
      <c r="X19" s="182">
        <v>0.21540000000000001</v>
      </c>
      <c r="Y19" s="182">
        <v>0.3014</v>
      </c>
      <c r="Z19" s="182">
        <v>0.47039999999999998</v>
      </c>
      <c r="AA19" s="182">
        <v>0.86580000000000001</v>
      </c>
      <c r="AB19" s="182">
        <v>0.1273</v>
      </c>
      <c r="AC19" s="182">
        <v>0.35680000000000001</v>
      </c>
      <c r="AD19" s="182">
        <v>0.55900000000000005</v>
      </c>
      <c r="AE19" s="182">
        <v>0.30570000000000003</v>
      </c>
      <c r="AF19" s="182">
        <v>0.18770000000000001</v>
      </c>
      <c r="AG19" s="182">
        <v>0.56430000000000002</v>
      </c>
      <c r="AH19" s="182">
        <v>0.30209999999999998</v>
      </c>
      <c r="AI19" s="182">
        <v>0.23449999999999999</v>
      </c>
      <c r="AJ19" s="182">
        <v>0.3599</v>
      </c>
      <c r="AK19" s="182">
        <v>0.62490000000000001</v>
      </c>
      <c r="AL19" s="182">
        <v>0.2258</v>
      </c>
      <c r="AM19" s="182">
        <v>0.1053</v>
      </c>
      <c r="AN19" s="182">
        <v>4.3999999999999997E-2</v>
      </c>
      <c r="AO19" s="182">
        <v>0.64100000000000001</v>
      </c>
      <c r="AP19" s="182">
        <v>160755.13</v>
      </c>
      <c r="AQ19" s="182">
        <v>39276.019999999997</v>
      </c>
      <c r="AR19" s="182">
        <v>100308.23</v>
      </c>
      <c r="AS19" s="182">
        <v>21170.880000000001</v>
      </c>
      <c r="AT19" s="182">
        <v>156198.57999999999</v>
      </c>
      <c r="AU19" s="182">
        <v>36454.949999999997</v>
      </c>
      <c r="AV19" s="182">
        <v>97828.800000000003</v>
      </c>
      <c r="AW19" s="182">
        <v>21914.82</v>
      </c>
    </row>
    <row r="20" spans="1:49">
      <c r="A20" s="182">
        <v>2021</v>
      </c>
      <c r="B20" s="182">
        <v>2</v>
      </c>
      <c r="C20" s="182">
        <v>17</v>
      </c>
      <c r="D20" s="182" t="s">
        <v>262</v>
      </c>
      <c r="E20" s="182">
        <v>48.52</v>
      </c>
      <c r="F20" s="182">
        <v>0.57430000000000003</v>
      </c>
      <c r="G20" s="182">
        <v>0.46829999999999999</v>
      </c>
      <c r="H20" s="182">
        <v>0.1077</v>
      </c>
      <c r="I20" s="182">
        <v>0.1865</v>
      </c>
      <c r="J20" s="182">
        <v>0.27500000000000002</v>
      </c>
      <c r="K20" s="182">
        <v>0.19470000000000001</v>
      </c>
      <c r="L20" s="182">
        <v>8.0399999999999999E-2</v>
      </c>
      <c r="M20" s="182">
        <v>0.13919999999999999</v>
      </c>
      <c r="N20" s="182">
        <v>7.6100000000000001E-2</v>
      </c>
      <c r="O20" s="182">
        <v>0.50049999999999994</v>
      </c>
      <c r="P20" s="182">
        <v>0.56869999999999998</v>
      </c>
      <c r="Q20" s="182">
        <v>0.19670000000000001</v>
      </c>
      <c r="R20" s="182">
        <v>0.34489999999999998</v>
      </c>
      <c r="S20" s="182">
        <v>0.182</v>
      </c>
      <c r="T20" s="182">
        <v>0.2374</v>
      </c>
      <c r="U20" s="182">
        <v>0.41799999999999998</v>
      </c>
      <c r="V20" s="182">
        <v>0.49180000000000001</v>
      </c>
      <c r="W20" s="182">
        <v>0.49709999999999999</v>
      </c>
      <c r="X20" s="182">
        <v>0.23649999999999999</v>
      </c>
      <c r="Y20" s="182">
        <v>0.3523</v>
      </c>
      <c r="Z20" s="182">
        <v>0.39169999999999999</v>
      </c>
      <c r="AA20" s="182">
        <v>0.74350000000000005</v>
      </c>
      <c r="AB20" s="182">
        <v>0.23519999999999999</v>
      </c>
      <c r="AC20" s="182">
        <v>0.31879999999999997</v>
      </c>
      <c r="AD20" s="182">
        <v>0.61699999999999999</v>
      </c>
      <c r="AE20" s="182">
        <v>0.51590000000000003</v>
      </c>
      <c r="AF20" s="182">
        <v>0.17499999999999999</v>
      </c>
      <c r="AG20" s="182">
        <v>0.5625</v>
      </c>
      <c r="AH20" s="182">
        <v>0.38229999999999997</v>
      </c>
      <c r="AI20" s="182">
        <v>0.36570000000000003</v>
      </c>
      <c r="AJ20" s="182">
        <v>0.25390000000000001</v>
      </c>
      <c r="AK20" s="182">
        <v>0.56310000000000004</v>
      </c>
      <c r="AL20" s="182">
        <v>0.27</v>
      </c>
      <c r="AM20" s="182">
        <v>0.1298</v>
      </c>
      <c r="AN20" s="182">
        <v>3.7199999999999997E-2</v>
      </c>
      <c r="AO20" s="182">
        <v>0.5958</v>
      </c>
      <c r="AP20" s="182">
        <v>189764.99</v>
      </c>
      <c r="AQ20" s="182">
        <v>57796.51</v>
      </c>
      <c r="AR20" s="182">
        <v>111285.25</v>
      </c>
      <c r="AS20" s="182">
        <v>20683.22</v>
      </c>
      <c r="AT20" s="182">
        <v>191745.85</v>
      </c>
      <c r="AU20" s="182">
        <v>59357.06</v>
      </c>
      <c r="AV20" s="182">
        <v>110363.7</v>
      </c>
      <c r="AW20" s="182">
        <v>22025.1</v>
      </c>
    </row>
    <row r="21" spans="1:49">
      <c r="A21" s="182">
        <v>2021</v>
      </c>
      <c r="B21" s="182">
        <v>2</v>
      </c>
      <c r="C21" s="182">
        <v>18</v>
      </c>
      <c r="D21" s="182" t="s">
        <v>263</v>
      </c>
      <c r="E21" s="182">
        <v>50.4</v>
      </c>
      <c r="F21" s="182">
        <v>0.70509999999999995</v>
      </c>
      <c r="G21" s="182">
        <v>0.50509999999999999</v>
      </c>
      <c r="H21" s="182">
        <v>0.19980000000000001</v>
      </c>
      <c r="I21" s="182">
        <v>0.2271</v>
      </c>
      <c r="J21" s="182">
        <v>0.2349</v>
      </c>
      <c r="K21" s="182">
        <v>0.14499999999999999</v>
      </c>
      <c r="L21" s="182">
        <v>8.9899999999999994E-2</v>
      </c>
      <c r="M21" s="182">
        <v>0.15840000000000001</v>
      </c>
      <c r="N21" s="182">
        <v>9.1800000000000007E-2</v>
      </c>
      <c r="O21" s="182">
        <v>0.49709999999999999</v>
      </c>
      <c r="P21" s="182">
        <v>0.59499999999999997</v>
      </c>
      <c r="Q21" s="182">
        <v>0.2296</v>
      </c>
      <c r="R21" s="182">
        <v>0.38300000000000001</v>
      </c>
      <c r="S21" s="182">
        <v>0.1646</v>
      </c>
      <c r="T21" s="182">
        <v>0.26750000000000002</v>
      </c>
      <c r="U21" s="182">
        <v>0.40539999999999998</v>
      </c>
      <c r="V21" s="182">
        <v>0.38779999999999998</v>
      </c>
      <c r="W21" s="182">
        <v>0.4793</v>
      </c>
      <c r="X21" s="182">
        <v>0.2344</v>
      </c>
      <c r="Y21" s="182">
        <v>0.32440000000000002</v>
      </c>
      <c r="Z21" s="182">
        <v>0.4138</v>
      </c>
      <c r="AA21" s="182">
        <v>0.76300000000000001</v>
      </c>
      <c r="AB21" s="182">
        <v>0.22090000000000001</v>
      </c>
      <c r="AC21" s="182">
        <v>0.30330000000000001</v>
      </c>
      <c r="AD21" s="182">
        <v>0.61760000000000004</v>
      </c>
      <c r="AE21" s="182">
        <v>0.40379999999999999</v>
      </c>
      <c r="AF21" s="182">
        <v>0.1472</v>
      </c>
      <c r="AG21" s="182">
        <v>0.56499999999999995</v>
      </c>
      <c r="AH21" s="182">
        <v>0.29980000000000001</v>
      </c>
      <c r="AI21" s="182">
        <v>0.29630000000000001</v>
      </c>
      <c r="AJ21" s="182">
        <v>0.29199999999999998</v>
      </c>
      <c r="AK21" s="182">
        <v>0.60670000000000002</v>
      </c>
      <c r="AL21" s="182">
        <v>0.25269999999999998</v>
      </c>
      <c r="AM21" s="182">
        <v>0.1103</v>
      </c>
      <c r="AN21" s="182">
        <v>3.04E-2</v>
      </c>
      <c r="AO21" s="182">
        <v>0.62060000000000004</v>
      </c>
      <c r="AP21" s="182">
        <v>228658.87</v>
      </c>
      <c r="AQ21" s="182">
        <v>71210.75</v>
      </c>
      <c r="AR21" s="182">
        <v>134893.24</v>
      </c>
      <c r="AS21" s="182">
        <v>22554.880000000001</v>
      </c>
      <c r="AT21" s="182">
        <v>237863.38</v>
      </c>
      <c r="AU21" s="182">
        <v>75461.95</v>
      </c>
      <c r="AV21" s="182">
        <v>138915.32</v>
      </c>
      <c r="AW21" s="182">
        <v>23486.11</v>
      </c>
    </row>
    <row r="22" spans="1:49">
      <c r="A22" s="182">
        <v>2021</v>
      </c>
      <c r="B22" s="182">
        <v>2</v>
      </c>
      <c r="C22" s="182">
        <v>19</v>
      </c>
      <c r="D22" s="182" t="s">
        <v>264</v>
      </c>
      <c r="E22" s="182">
        <v>45.95</v>
      </c>
      <c r="F22" s="182">
        <v>0.65639999999999998</v>
      </c>
      <c r="G22" s="182">
        <v>0.62929999999999997</v>
      </c>
      <c r="H22" s="182">
        <v>3.0300000000000001E-2</v>
      </c>
      <c r="I22" s="182">
        <v>0.25240000000000001</v>
      </c>
      <c r="J22" s="182">
        <v>0.22800000000000001</v>
      </c>
      <c r="K22" s="182">
        <v>0.1431</v>
      </c>
      <c r="L22" s="182">
        <v>8.4900000000000003E-2</v>
      </c>
      <c r="M22" s="182">
        <v>0.23830000000000001</v>
      </c>
      <c r="N22" s="182">
        <v>0.15240000000000001</v>
      </c>
      <c r="O22" s="182">
        <v>0.4042</v>
      </c>
      <c r="P22" s="182">
        <v>0.44529999999999997</v>
      </c>
      <c r="Q22" s="182">
        <v>0.16289999999999999</v>
      </c>
      <c r="R22" s="182">
        <v>0.29339999999999999</v>
      </c>
      <c r="S22" s="182">
        <v>0.1472</v>
      </c>
      <c r="T22" s="182">
        <v>0.17199999999999999</v>
      </c>
      <c r="U22" s="182">
        <v>0.36659999999999998</v>
      </c>
      <c r="V22" s="182">
        <v>0.32540000000000002</v>
      </c>
      <c r="W22" s="182">
        <v>0.4451</v>
      </c>
      <c r="X22" s="182">
        <v>0.2336</v>
      </c>
      <c r="Y22" s="182">
        <v>0.3805</v>
      </c>
      <c r="Z22" s="182">
        <v>0.45550000000000002</v>
      </c>
      <c r="AA22" s="182">
        <v>0.83620000000000005</v>
      </c>
      <c r="AB22" s="182">
        <v>0.15509999999999999</v>
      </c>
      <c r="AC22" s="182">
        <v>0.35070000000000001</v>
      </c>
      <c r="AD22" s="182">
        <v>0.58160000000000001</v>
      </c>
      <c r="AE22" s="182">
        <v>0.3322</v>
      </c>
      <c r="AF22" s="182">
        <v>0.18390000000000001</v>
      </c>
      <c r="AG22" s="182">
        <v>0.55769999999999997</v>
      </c>
      <c r="AH22" s="182">
        <v>0.27629999999999999</v>
      </c>
      <c r="AI22" s="182">
        <v>0.32029999999999997</v>
      </c>
      <c r="AJ22" s="182">
        <v>0.29409999999999997</v>
      </c>
      <c r="AK22" s="182">
        <v>0.60099999999999998</v>
      </c>
      <c r="AL22" s="182">
        <v>0.24179999999999999</v>
      </c>
      <c r="AM22" s="182">
        <v>0.1169</v>
      </c>
      <c r="AN22" s="182">
        <v>4.0300000000000002E-2</v>
      </c>
      <c r="AO22" s="182">
        <v>0.64039999999999997</v>
      </c>
      <c r="AP22" s="182">
        <v>182005.22</v>
      </c>
      <c r="AQ22" s="182">
        <v>49128.59</v>
      </c>
      <c r="AR22" s="182">
        <v>110768.01</v>
      </c>
      <c r="AS22" s="182">
        <v>22108.63</v>
      </c>
      <c r="AT22" s="182">
        <v>186491.24</v>
      </c>
      <c r="AU22" s="182">
        <v>49951</v>
      </c>
      <c r="AV22" s="182">
        <v>112981.07</v>
      </c>
      <c r="AW22" s="182">
        <v>23559.17</v>
      </c>
    </row>
    <row r="23" spans="1:49">
      <c r="A23" s="182">
        <v>2021</v>
      </c>
      <c r="B23" s="182">
        <v>2</v>
      </c>
      <c r="C23" s="182">
        <v>20</v>
      </c>
      <c r="D23" s="182" t="s">
        <v>265</v>
      </c>
      <c r="E23" s="182">
        <v>44.53</v>
      </c>
      <c r="F23" s="182">
        <v>0.59809999999999997</v>
      </c>
      <c r="G23" s="182">
        <v>0.54649999999999999</v>
      </c>
      <c r="H23" s="182">
        <v>5.0700000000000002E-2</v>
      </c>
      <c r="I23" s="182">
        <v>0.23330000000000001</v>
      </c>
      <c r="J23" s="182">
        <v>0.2036</v>
      </c>
      <c r="K23" s="182">
        <v>0.1207</v>
      </c>
      <c r="L23" s="182">
        <v>8.3000000000000004E-2</v>
      </c>
      <c r="M23" s="182">
        <v>0.24299999999999999</v>
      </c>
      <c r="N23" s="182">
        <v>0.13650000000000001</v>
      </c>
      <c r="O23" s="182">
        <v>0.34229999999999999</v>
      </c>
      <c r="P23" s="182">
        <v>0.43430000000000002</v>
      </c>
      <c r="Q23" s="182">
        <v>0.14649999999999999</v>
      </c>
      <c r="R23" s="182">
        <v>0.26190000000000002</v>
      </c>
      <c r="S23" s="182">
        <v>0.12790000000000001</v>
      </c>
      <c r="T23" s="182">
        <v>0.14180000000000001</v>
      </c>
      <c r="U23" s="182">
        <v>0.32029999999999997</v>
      </c>
      <c r="V23" s="182">
        <v>0.29430000000000001</v>
      </c>
      <c r="W23" s="182">
        <v>0.40639999999999998</v>
      </c>
      <c r="X23" s="182">
        <v>0.18959999999999999</v>
      </c>
      <c r="Y23" s="182">
        <v>0.43640000000000001</v>
      </c>
      <c r="Z23" s="182">
        <v>0.46579999999999999</v>
      </c>
      <c r="AA23" s="182">
        <v>0.8306</v>
      </c>
      <c r="AB23" s="182">
        <v>0.16159999999999999</v>
      </c>
      <c r="AC23" s="182">
        <v>0.34839999999999999</v>
      </c>
      <c r="AD23" s="182">
        <v>0.57999999999999996</v>
      </c>
      <c r="AE23" s="182">
        <v>0.35370000000000001</v>
      </c>
      <c r="AF23" s="182">
        <v>0.21199999999999999</v>
      </c>
      <c r="AG23" s="182">
        <v>0.56720000000000004</v>
      </c>
      <c r="AH23" s="182">
        <v>0.2676</v>
      </c>
      <c r="AI23" s="182">
        <v>0.27839999999999998</v>
      </c>
      <c r="AJ23" s="182">
        <v>0.27189999999999998</v>
      </c>
      <c r="AK23" s="182">
        <v>0.67369999999999997</v>
      </c>
      <c r="AL23" s="182">
        <v>0.20849999999999999</v>
      </c>
      <c r="AM23" s="182">
        <v>8.8200000000000001E-2</v>
      </c>
      <c r="AN23" s="182">
        <v>2.9600000000000001E-2</v>
      </c>
      <c r="AO23" s="182">
        <v>0.6321</v>
      </c>
      <c r="AP23" s="182">
        <v>175923.78</v>
      </c>
      <c r="AQ23" s="182">
        <v>47673.72</v>
      </c>
      <c r="AR23" s="182">
        <v>107530.76</v>
      </c>
      <c r="AS23" s="182">
        <v>20719.29</v>
      </c>
      <c r="AT23" s="182">
        <v>176372.91</v>
      </c>
      <c r="AU23" s="182">
        <v>46242.23</v>
      </c>
      <c r="AV23" s="182">
        <v>108457.83</v>
      </c>
      <c r="AW23" s="182">
        <v>21672.86</v>
      </c>
    </row>
    <row r="24" spans="1:49">
      <c r="A24" s="182">
        <v>2021</v>
      </c>
      <c r="B24" s="182">
        <v>2</v>
      </c>
      <c r="C24" s="182">
        <v>21</v>
      </c>
      <c r="D24" s="182" t="s">
        <v>266</v>
      </c>
      <c r="E24" s="182">
        <v>45.82</v>
      </c>
      <c r="F24" s="182">
        <v>0.56130000000000002</v>
      </c>
      <c r="G24" s="182">
        <v>0.49390000000000001</v>
      </c>
      <c r="H24" s="182">
        <v>6.4299999999999996E-2</v>
      </c>
      <c r="I24" s="182">
        <v>0.20830000000000001</v>
      </c>
      <c r="J24" s="182">
        <v>0.2006</v>
      </c>
      <c r="K24" s="182">
        <v>0.1137</v>
      </c>
      <c r="L24" s="182">
        <v>8.6900000000000005E-2</v>
      </c>
      <c r="M24" s="182">
        <v>0.2021</v>
      </c>
      <c r="N24" s="182">
        <v>0.1087</v>
      </c>
      <c r="O24" s="182">
        <v>0.34820000000000001</v>
      </c>
      <c r="P24" s="182">
        <v>0.47939999999999999</v>
      </c>
      <c r="Q24" s="182">
        <v>0.15740000000000001</v>
      </c>
      <c r="R24" s="182">
        <v>0.24390000000000001</v>
      </c>
      <c r="S24" s="182">
        <v>0.13420000000000001</v>
      </c>
      <c r="T24" s="182">
        <v>0.1411</v>
      </c>
      <c r="U24" s="182">
        <v>0.30409999999999998</v>
      </c>
      <c r="V24" s="182">
        <v>0.30809999999999998</v>
      </c>
      <c r="W24" s="182">
        <v>0.40110000000000001</v>
      </c>
      <c r="X24" s="182">
        <v>0.18099999999999999</v>
      </c>
      <c r="Y24" s="182">
        <v>0.46210000000000001</v>
      </c>
      <c r="Z24" s="182">
        <v>0.46970000000000001</v>
      </c>
      <c r="AA24" s="182">
        <v>0.80020000000000002</v>
      </c>
      <c r="AB24" s="182">
        <v>0.1898</v>
      </c>
      <c r="AC24" s="182">
        <v>0.34300000000000003</v>
      </c>
      <c r="AD24" s="182">
        <v>0.58930000000000005</v>
      </c>
      <c r="AE24" s="182">
        <v>0.38340000000000002</v>
      </c>
      <c r="AF24" s="182">
        <v>0.23080000000000001</v>
      </c>
      <c r="AG24" s="182">
        <v>0.56899999999999995</v>
      </c>
      <c r="AH24" s="182">
        <v>0.32200000000000001</v>
      </c>
      <c r="AI24" s="182">
        <v>0.26929999999999998</v>
      </c>
      <c r="AJ24" s="182">
        <v>0.25</v>
      </c>
      <c r="AK24" s="182">
        <v>0.68459999999999999</v>
      </c>
      <c r="AL24" s="182">
        <v>0.19769999999999999</v>
      </c>
      <c r="AM24" s="182">
        <v>8.7599999999999997E-2</v>
      </c>
      <c r="AN24" s="182">
        <v>3.0099999999999998E-2</v>
      </c>
      <c r="AO24" s="182">
        <v>0.59470000000000001</v>
      </c>
      <c r="AP24" s="182">
        <v>181963.13</v>
      </c>
      <c r="AQ24" s="182">
        <v>52535.3</v>
      </c>
      <c r="AR24" s="182">
        <v>108258.86</v>
      </c>
      <c r="AS24" s="182">
        <v>21168.97</v>
      </c>
      <c r="AT24" s="182">
        <v>181719.57</v>
      </c>
      <c r="AU24" s="182">
        <v>51038.35</v>
      </c>
      <c r="AV24" s="182">
        <v>108326.62</v>
      </c>
      <c r="AW24" s="182">
        <v>22354.59</v>
      </c>
    </row>
    <row r="25" spans="1:49">
      <c r="A25" s="182">
        <v>2021</v>
      </c>
      <c r="B25" s="182">
        <v>2</v>
      </c>
      <c r="C25" s="182">
        <v>22</v>
      </c>
      <c r="D25" s="182" t="s">
        <v>267</v>
      </c>
      <c r="E25" s="182">
        <v>41.95</v>
      </c>
      <c r="F25" s="182">
        <v>0.55310000000000004</v>
      </c>
      <c r="G25" s="182">
        <v>0.53080000000000005</v>
      </c>
      <c r="H25" s="182">
        <v>1.49E-2</v>
      </c>
      <c r="I25" s="182">
        <v>0.24379999999999999</v>
      </c>
      <c r="J25" s="182">
        <v>0.2019</v>
      </c>
      <c r="K25" s="182">
        <v>0.1157</v>
      </c>
      <c r="L25" s="182">
        <v>8.6099999999999996E-2</v>
      </c>
      <c r="M25" s="182">
        <v>0.24429999999999999</v>
      </c>
      <c r="N25" s="182">
        <v>0.15390000000000001</v>
      </c>
      <c r="O25" s="182">
        <v>0.32719999999999999</v>
      </c>
      <c r="P25" s="182">
        <v>0.34439999999999998</v>
      </c>
      <c r="Q25" s="182">
        <v>0.1145</v>
      </c>
      <c r="R25" s="182">
        <v>0.2402</v>
      </c>
      <c r="S25" s="182">
        <v>0.1221</v>
      </c>
      <c r="T25" s="182">
        <v>0.11940000000000001</v>
      </c>
      <c r="U25" s="182">
        <v>0.30430000000000001</v>
      </c>
      <c r="V25" s="182">
        <v>0.26619999999999999</v>
      </c>
      <c r="W25" s="182">
        <v>0.4138</v>
      </c>
      <c r="X25" s="182">
        <v>0.2266</v>
      </c>
      <c r="Y25" s="182">
        <v>0.3921</v>
      </c>
      <c r="Z25" s="182">
        <v>0.47870000000000001</v>
      </c>
      <c r="AA25" s="182">
        <v>0.85019999999999996</v>
      </c>
      <c r="AB25" s="182">
        <v>0.14319999999999999</v>
      </c>
      <c r="AC25" s="182">
        <v>0.35730000000000001</v>
      </c>
      <c r="AD25" s="182">
        <v>0.5635</v>
      </c>
      <c r="AE25" s="182">
        <v>0.3276</v>
      </c>
      <c r="AF25" s="182">
        <v>0.2273</v>
      </c>
      <c r="AG25" s="182">
        <v>0.54669999999999996</v>
      </c>
      <c r="AH25" s="182">
        <v>0.30009999999999998</v>
      </c>
      <c r="AI25" s="182">
        <v>0.25829999999999997</v>
      </c>
      <c r="AJ25" s="182">
        <v>0.3085</v>
      </c>
      <c r="AK25" s="182">
        <v>0.65949999999999998</v>
      </c>
      <c r="AL25" s="182">
        <v>0.2092</v>
      </c>
      <c r="AM25" s="182">
        <v>9.6100000000000005E-2</v>
      </c>
      <c r="AN25" s="182">
        <v>3.5200000000000002E-2</v>
      </c>
      <c r="AO25" s="182">
        <v>0.62319999999999998</v>
      </c>
      <c r="AP25" s="182">
        <v>159032.89000000001</v>
      </c>
      <c r="AQ25" s="182">
        <v>40764.629999999997</v>
      </c>
      <c r="AR25" s="182">
        <v>96682.99</v>
      </c>
      <c r="AS25" s="182">
        <v>21585.279999999999</v>
      </c>
      <c r="AT25" s="182">
        <v>155902.9</v>
      </c>
      <c r="AU25" s="182">
        <v>36950.78</v>
      </c>
      <c r="AV25" s="182">
        <v>96119.09</v>
      </c>
      <c r="AW25" s="182">
        <v>22833.03</v>
      </c>
    </row>
    <row r="26" spans="1:49">
      <c r="A26" s="182">
        <v>2021</v>
      </c>
      <c r="B26" s="182">
        <v>2</v>
      </c>
      <c r="C26" s="182">
        <v>23</v>
      </c>
      <c r="D26" s="182" t="s">
        <v>268</v>
      </c>
      <c r="E26" s="182">
        <v>47.29</v>
      </c>
      <c r="F26" s="182">
        <v>0.65239999999999998</v>
      </c>
      <c r="G26" s="182">
        <v>0.57389999999999997</v>
      </c>
      <c r="H26" s="182">
        <v>8.3099999999999993E-2</v>
      </c>
      <c r="I26" s="182">
        <v>0.2949</v>
      </c>
      <c r="J26" s="182">
        <v>0.2016</v>
      </c>
      <c r="K26" s="182">
        <v>0.11799999999999999</v>
      </c>
      <c r="L26" s="182">
        <v>8.3699999999999997E-2</v>
      </c>
      <c r="M26" s="182">
        <v>0.27250000000000002</v>
      </c>
      <c r="N26" s="182">
        <v>0.17330000000000001</v>
      </c>
      <c r="O26" s="182">
        <v>0.37490000000000001</v>
      </c>
      <c r="P26" s="182">
        <v>0.4194</v>
      </c>
      <c r="Q26" s="182">
        <v>0.1583</v>
      </c>
      <c r="R26" s="182">
        <v>0.3004</v>
      </c>
      <c r="S26" s="182">
        <v>0.13200000000000001</v>
      </c>
      <c r="T26" s="182">
        <v>0.1663</v>
      </c>
      <c r="U26" s="182">
        <v>0.34410000000000002</v>
      </c>
      <c r="V26" s="182">
        <v>0.2402</v>
      </c>
      <c r="W26" s="182">
        <v>0.43519999999999998</v>
      </c>
      <c r="X26" s="182">
        <v>0.22439999999999999</v>
      </c>
      <c r="Y26" s="182">
        <v>0.28899999999999998</v>
      </c>
      <c r="Z26" s="182">
        <v>0.46710000000000002</v>
      </c>
      <c r="AA26" s="182">
        <v>0.86460000000000004</v>
      </c>
      <c r="AB26" s="182">
        <v>0.12889999999999999</v>
      </c>
      <c r="AC26" s="182">
        <v>0.35630000000000001</v>
      </c>
      <c r="AD26" s="182">
        <v>0.56950000000000001</v>
      </c>
      <c r="AE26" s="182">
        <v>0.27110000000000001</v>
      </c>
      <c r="AF26" s="182">
        <v>0.1749</v>
      </c>
      <c r="AG26" s="182">
        <v>0.55010000000000003</v>
      </c>
      <c r="AH26" s="182">
        <v>0.23980000000000001</v>
      </c>
      <c r="AI26" s="182">
        <v>0.28489999999999999</v>
      </c>
      <c r="AJ26" s="182">
        <v>0.33029999999999998</v>
      </c>
      <c r="AK26" s="182">
        <v>0.61240000000000006</v>
      </c>
      <c r="AL26" s="182">
        <v>0.23910000000000001</v>
      </c>
      <c r="AM26" s="182">
        <v>0.1071</v>
      </c>
      <c r="AN26" s="182">
        <v>4.1399999999999999E-2</v>
      </c>
      <c r="AO26" s="182">
        <v>0.66469999999999996</v>
      </c>
      <c r="AP26" s="182">
        <v>196874.54</v>
      </c>
      <c r="AQ26" s="182">
        <v>53710.87</v>
      </c>
      <c r="AR26" s="182">
        <v>119811.3</v>
      </c>
      <c r="AS26" s="182">
        <v>23352.38</v>
      </c>
      <c r="AT26" s="182">
        <v>213041.15</v>
      </c>
      <c r="AU26" s="182">
        <v>58139.53</v>
      </c>
      <c r="AV26" s="182">
        <v>129557.15</v>
      </c>
      <c r="AW26" s="182">
        <v>25344.47</v>
      </c>
    </row>
    <row r="27" spans="1:49">
      <c r="A27" s="182">
        <v>2021</v>
      </c>
      <c r="B27" s="182">
        <v>2</v>
      </c>
      <c r="C27" s="182">
        <v>24</v>
      </c>
      <c r="D27" s="182" t="s">
        <v>269</v>
      </c>
      <c r="E27" s="182">
        <v>49.66</v>
      </c>
      <c r="F27" s="182">
        <v>0.41099999999999998</v>
      </c>
      <c r="G27" s="182">
        <v>0.40720000000000001</v>
      </c>
      <c r="H27" s="182">
        <v>1.24E-2</v>
      </c>
      <c r="I27" s="182">
        <v>0.25750000000000001</v>
      </c>
      <c r="J27" s="182">
        <v>0.20330000000000001</v>
      </c>
      <c r="K27" s="182">
        <v>0.11169999999999999</v>
      </c>
      <c r="L27" s="182">
        <v>9.1499999999999998E-2</v>
      </c>
      <c r="M27" s="182">
        <v>0.23300000000000001</v>
      </c>
      <c r="N27" s="182">
        <v>0.1547</v>
      </c>
      <c r="O27" s="182">
        <v>0.38279999999999997</v>
      </c>
      <c r="P27" s="182">
        <v>0.4178</v>
      </c>
      <c r="Q27" s="182">
        <v>0.1615</v>
      </c>
      <c r="R27" s="182">
        <v>0.308</v>
      </c>
      <c r="S27" s="182">
        <v>0.13769999999999999</v>
      </c>
      <c r="T27" s="182">
        <v>0.16520000000000001</v>
      </c>
      <c r="U27" s="182">
        <v>0.34139999999999998</v>
      </c>
      <c r="V27" s="182">
        <v>0.2611</v>
      </c>
      <c r="W27" s="182">
        <v>0.44009999999999999</v>
      </c>
      <c r="X27" s="182">
        <v>0.26729999999999998</v>
      </c>
      <c r="Y27" s="182">
        <v>0.4027</v>
      </c>
      <c r="Z27" s="182">
        <v>0.49199999999999999</v>
      </c>
      <c r="AA27" s="182">
        <v>0.84289999999999998</v>
      </c>
      <c r="AB27" s="182">
        <v>0.1489</v>
      </c>
      <c r="AC27" s="182">
        <v>0.37</v>
      </c>
      <c r="AD27" s="182">
        <v>0.55879999999999996</v>
      </c>
      <c r="AE27" s="182">
        <v>0.30199999999999999</v>
      </c>
      <c r="AF27" s="182">
        <v>0.19789999999999999</v>
      </c>
      <c r="AG27" s="182">
        <v>0.54369999999999996</v>
      </c>
      <c r="AH27" s="182">
        <v>0.27610000000000001</v>
      </c>
      <c r="AI27" s="182">
        <v>0.309</v>
      </c>
      <c r="AJ27" s="182">
        <v>0.30980000000000002</v>
      </c>
      <c r="AK27" s="182">
        <v>0.60740000000000005</v>
      </c>
      <c r="AL27" s="182">
        <v>0.23150000000000001</v>
      </c>
      <c r="AM27" s="182">
        <v>0.11409999999999999</v>
      </c>
      <c r="AN27" s="182">
        <v>4.7E-2</v>
      </c>
      <c r="AO27" s="182">
        <v>0.67610000000000003</v>
      </c>
      <c r="AP27" s="182">
        <v>230516.23</v>
      </c>
      <c r="AQ27" s="182">
        <v>64475.07</v>
      </c>
      <c r="AR27" s="182">
        <v>140806.28</v>
      </c>
      <c r="AS27" s="182">
        <v>25234.880000000001</v>
      </c>
      <c r="AT27" s="182">
        <v>256927.99</v>
      </c>
      <c r="AU27" s="182">
        <v>72319.3</v>
      </c>
      <c r="AV27" s="182">
        <v>157116.20000000001</v>
      </c>
      <c r="AW27" s="182">
        <v>27492.49</v>
      </c>
    </row>
    <row r="28" spans="1:49">
      <c r="A28" s="182">
        <v>2021</v>
      </c>
      <c r="B28" s="182">
        <v>2</v>
      </c>
      <c r="C28" s="182">
        <v>25</v>
      </c>
      <c r="D28" s="182" t="s">
        <v>270</v>
      </c>
      <c r="E28" s="182">
        <v>44.28</v>
      </c>
      <c r="F28" s="182">
        <v>0.69320000000000004</v>
      </c>
      <c r="G28" s="182">
        <v>0.66679999999999995</v>
      </c>
      <c r="H28" s="182">
        <v>3.09E-2</v>
      </c>
      <c r="I28" s="182">
        <v>0.24060000000000001</v>
      </c>
      <c r="J28" s="182">
        <v>0.23280000000000001</v>
      </c>
      <c r="K28" s="182">
        <v>0.15049999999999999</v>
      </c>
      <c r="L28" s="182">
        <v>8.2299999999999998E-2</v>
      </c>
      <c r="M28" s="182">
        <v>0.21249999999999999</v>
      </c>
      <c r="N28" s="182">
        <v>0.1338</v>
      </c>
      <c r="O28" s="182">
        <v>0.40699999999999997</v>
      </c>
      <c r="P28" s="182">
        <v>0.4425</v>
      </c>
      <c r="Q28" s="182">
        <v>0.16489999999999999</v>
      </c>
      <c r="R28" s="182">
        <v>0.29339999999999999</v>
      </c>
      <c r="S28" s="182">
        <v>0.151</v>
      </c>
      <c r="T28" s="182">
        <v>0.17030000000000001</v>
      </c>
      <c r="U28" s="182">
        <v>0.36940000000000001</v>
      </c>
      <c r="V28" s="182">
        <v>0.36720000000000003</v>
      </c>
      <c r="W28" s="182">
        <v>0.45590000000000003</v>
      </c>
      <c r="X28" s="182">
        <v>0.22589999999999999</v>
      </c>
      <c r="Y28" s="182">
        <v>0.4113</v>
      </c>
      <c r="Z28" s="182">
        <v>0.44519999999999998</v>
      </c>
      <c r="AA28" s="182">
        <v>0.81979999999999997</v>
      </c>
      <c r="AB28" s="182">
        <v>0.16889999999999999</v>
      </c>
      <c r="AC28" s="182">
        <v>0.35449999999999998</v>
      </c>
      <c r="AD28" s="182">
        <v>0.57609999999999995</v>
      </c>
      <c r="AE28" s="182">
        <v>0.35570000000000002</v>
      </c>
      <c r="AF28" s="182">
        <v>0.18809999999999999</v>
      </c>
      <c r="AG28" s="182">
        <v>0.55869999999999997</v>
      </c>
      <c r="AH28" s="182">
        <v>0.30180000000000001</v>
      </c>
      <c r="AI28" s="182">
        <v>0.32900000000000001</v>
      </c>
      <c r="AJ28" s="182">
        <v>0.27729999999999999</v>
      </c>
      <c r="AK28" s="182">
        <v>0.60509999999999997</v>
      </c>
      <c r="AL28" s="182">
        <v>0.2407</v>
      </c>
      <c r="AM28" s="182">
        <v>0.11459999999999999</v>
      </c>
      <c r="AN28" s="182">
        <v>3.9600000000000003E-2</v>
      </c>
      <c r="AO28" s="182">
        <v>0.6421</v>
      </c>
      <c r="AP28" s="182">
        <v>178244.44</v>
      </c>
      <c r="AQ28" s="182">
        <v>50652.54</v>
      </c>
      <c r="AR28" s="182">
        <v>106694.74</v>
      </c>
      <c r="AS28" s="182">
        <v>20897.16</v>
      </c>
      <c r="AT28" s="182">
        <v>176622.02</v>
      </c>
      <c r="AU28" s="182">
        <v>48762.03</v>
      </c>
      <c r="AV28" s="182">
        <v>106030.74</v>
      </c>
      <c r="AW28" s="182">
        <v>21829.25</v>
      </c>
    </row>
    <row r="29" spans="1:49">
      <c r="A29" s="182">
        <v>2021</v>
      </c>
      <c r="B29" s="182">
        <v>2</v>
      </c>
      <c r="C29" s="182">
        <v>26</v>
      </c>
      <c r="D29" s="182" t="s">
        <v>271</v>
      </c>
      <c r="E29" s="182">
        <v>45.32</v>
      </c>
      <c r="F29" s="182">
        <v>0.66310000000000002</v>
      </c>
      <c r="G29" s="182">
        <v>0.47989999999999999</v>
      </c>
      <c r="H29" s="182">
        <v>0.18360000000000001</v>
      </c>
      <c r="I29" s="182">
        <v>0.2954</v>
      </c>
      <c r="J29" s="182">
        <v>0.1585</v>
      </c>
      <c r="K29" s="182">
        <v>7.2999999999999995E-2</v>
      </c>
      <c r="L29" s="182">
        <v>8.5500000000000007E-2</v>
      </c>
      <c r="M29" s="182">
        <v>0.15870000000000001</v>
      </c>
      <c r="N29" s="182">
        <v>0.10780000000000001</v>
      </c>
      <c r="O29" s="182">
        <v>0.27989999999999998</v>
      </c>
      <c r="P29" s="182">
        <v>0.37109999999999999</v>
      </c>
      <c r="Q29" s="182">
        <v>0.1148</v>
      </c>
      <c r="R29" s="182">
        <v>0.2334</v>
      </c>
      <c r="S29" s="182">
        <v>0.10539999999999999</v>
      </c>
      <c r="T29" s="182">
        <v>0.112</v>
      </c>
      <c r="U29" s="182">
        <v>0.26169999999999999</v>
      </c>
      <c r="V29" s="182">
        <v>0.1482</v>
      </c>
      <c r="W29" s="182">
        <v>0.3538</v>
      </c>
      <c r="X29" s="182">
        <v>0.2258</v>
      </c>
      <c r="Y29" s="182">
        <v>0.40550000000000003</v>
      </c>
      <c r="Z29" s="182">
        <v>0.47</v>
      </c>
      <c r="AA29" s="182">
        <v>0.87819999999999998</v>
      </c>
      <c r="AB29" s="182">
        <v>0.1176</v>
      </c>
      <c r="AC29" s="182">
        <v>0.32950000000000002</v>
      </c>
      <c r="AD29" s="182">
        <v>0.58360000000000001</v>
      </c>
      <c r="AE29" s="182">
        <v>0.26240000000000002</v>
      </c>
      <c r="AF29" s="182">
        <v>0.245</v>
      </c>
      <c r="AG29" s="182">
        <v>0.56440000000000001</v>
      </c>
      <c r="AH29" s="182">
        <v>0.18659999999999999</v>
      </c>
      <c r="AI29" s="182">
        <v>0.20760000000000001</v>
      </c>
      <c r="AJ29" s="182">
        <v>0.33339999999999997</v>
      </c>
      <c r="AK29" s="182">
        <v>0.70789999999999997</v>
      </c>
      <c r="AL29" s="182">
        <v>0.20039999999999999</v>
      </c>
      <c r="AM29" s="182">
        <v>7.17E-2</v>
      </c>
      <c r="AN29" s="182">
        <v>0.02</v>
      </c>
      <c r="AO29" s="182">
        <v>0.64339999999999997</v>
      </c>
      <c r="AP29" s="182">
        <v>191111.63</v>
      </c>
      <c r="AQ29" s="182">
        <v>43955.65</v>
      </c>
      <c r="AR29" s="182">
        <v>124605.56</v>
      </c>
      <c r="AS29" s="182">
        <v>22550.42</v>
      </c>
      <c r="AT29" s="182">
        <v>194141.52</v>
      </c>
      <c r="AU29" s="182">
        <v>41780.980000000003</v>
      </c>
      <c r="AV29" s="182">
        <v>128677.58</v>
      </c>
      <c r="AW29" s="182">
        <v>23682.959999999999</v>
      </c>
    </row>
    <row r="30" spans="1:49">
      <c r="A30" s="182">
        <v>2021</v>
      </c>
      <c r="B30" s="182">
        <v>2</v>
      </c>
      <c r="C30" s="182">
        <v>27</v>
      </c>
      <c r="D30" s="182" t="s">
        <v>272</v>
      </c>
      <c r="E30" s="182">
        <v>44.64</v>
      </c>
      <c r="F30" s="182">
        <v>0.55059999999999998</v>
      </c>
      <c r="G30" s="182">
        <v>0.52790000000000004</v>
      </c>
      <c r="H30" s="182">
        <v>1.9599999999999999E-2</v>
      </c>
      <c r="I30" s="182">
        <v>0.27979999999999999</v>
      </c>
      <c r="J30" s="182">
        <v>0.20949999999999999</v>
      </c>
      <c r="K30" s="182">
        <v>0.1181</v>
      </c>
      <c r="L30" s="182">
        <v>9.1399999999999995E-2</v>
      </c>
      <c r="M30" s="182">
        <v>0.2445</v>
      </c>
      <c r="N30" s="182">
        <v>0.16769999999999999</v>
      </c>
      <c r="O30" s="182">
        <v>0.37380000000000002</v>
      </c>
      <c r="P30" s="182">
        <v>0.38269999999999998</v>
      </c>
      <c r="Q30" s="182">
        <v>0.14449999999999999</v>
      </c>
      <c r="R30" s="182">
        <v>0.2868</v>
      </c>
      <c r="S30" s="182">
        <v>0.13489999999999999</v>
      </c>
      <c r="T30" s="182">
        <v>0.1552</v>
      </c>
      <c r="U30" s="182">
        <v>0.34310000000000002</v>
      </c>
      <c r="V30" s="182">
        <v>0.2319</v>
      </c>
      <c r="W30" s="182">
        <v>0.44059999999999999</v>
      </c>
      <c r="X30" s="182">
        <v>0.2329</v>
      </c>
      <c r="Y30" s="182">
        <v>0.34050000000000002</v>
      </c>
      <c r="Z30" s="182">
        <v>0.46810000000000002</v>
      </c>
      <c r="AA30" s="182">
        <v>0.86</v>
      </c>
      <c r="AB30" s="182">
        <v>0.13300000000000001</v>
      </c>
      <c r="AC30" s="182">
        <v>0.34749999999999998</v>
      </c>
      <c r="AD30" s="182">
        <v>0.57289999999999996</v>
      </c>
      <c r="AE30" s="182">
        <v>0.31019999999999998</v>
      </c>
      <c r="AF30" s="182">
        <v>0.20300000000000001</v>
      </c>
      <c r="AG30" s="182">
        <v>0.55120000000000002</v>
      </c>
      <c r="AH30" s="182">
        <v>0.24679999999999999</v>
      </c>
      <c r="AI30" s="182">
        <v>0.27429999999999999</v>
      </c>
      <c r="AJ30" s="182">
        <v>0.33479999999999999</v>
      </c>
      <c r="AK30" s="182">
        <v>0.62619999999999998</v>
      </c>
      <c r="AL30" s="182">
        <v>0.23419999999999999</v>
      </c>
      <c r="AM30" s="182">
        <v>0.1028</v>
      </c>
      <c r="AN30" s="182">
        <v>3.6799999999999999E-2</v>
      </c>
      <c r="AO30" s="182">
        <v>0.6512</v>
      </c>
      <c r="AP30" s="182">
        <v>183010.87</v>
      </c>
      <c r="AQ30" s="182">
        <v>47248.89</v>
      </c>
      <c r="AR30" s="182">
        <v>113262.5</v>
      </c>
      <c r="AS30" s="182">
        <v>22499.48</v>
      </c>
      <c r="AT30" s="182">
        <v>186419.17</v>
      </c>
      <c r="AU30" s="182">
        <v>47116.75</v>
      </c>
      <c r="AV30" s="182">
        <v>115642.28</v>
      </c>
      <c r="AW30" s="182">
        <v>23660.13</v>
      </c>
    </row>
    <row r="31" spans="1:49">
      <c r="A31" s="182">
        <v>2021</v>
      </c>
      <c r="B31" s="182">
        <v>2</v>
      </c>
      <c r="C31" s="182">
        <v>28</v>
      </c>
      <c r="D31" s="182" t="s">
        <v>273</v>
      </c>
      <c r="E31" s="182">
        <v>43.5</v>
      </c>
      <c r="F31" s="182">
        <v>0.42870000000000003</v>
      </c>
      <c r="G31" s="182">
        <v>0.4</v>
      </c>
      <c r="H31" s="182">
        <v>2.5899999999999999E-2</v>
      </c>
      <c r="I31" s="182">
        <v>0.18990000000000001</v>
      </c>
      <c r="J31" s="182">
        <v>0.20569999999999999</v>
      </c>
      <c r="K31" s="182">
        <v>0.12570000000000001</v>
      </c>
      <c r="L31" s="182">
        <v>0.08</v>
      </c>
      <c r="M31" s="182">
        <v>0.1779</v>
      </c>
      <c r="N31" s="182">
        <v>9.5500000000000002E-2</v>
      </c>
      <c r="O31" s="182">
        <v>0.34860000000000002</v>
      </c>
      <c r="P31" s="182">
        <v>0.41360000000000002</v>
      </c>
      <c r="Q31" s="182">
        <v>0.14710000000000001</v>
      </c>
      <c r="R31" s="182">
        <v>0.2427</v>
      </c>
      <c r="S31" s="182">
        <v>0.12920000000000001</v>
      </c>
      <c r="T31" s="182">
        <v>0.13489999999999999</v>
      </c>
      <c r="U31" s="182">
        <v>0.32319999999999999</v>
      </c>
      <c r="V31" s="182">
        <v>0.34889999999999999</v>
      </c>
      <c r="W31" s="182">
        <v>0.39879999999999999</v>
      </c>
      <c r="X31" s="182">
        <v>0.1825</v>
      </c>
      <c r="Y31" s="182">
        <v>0.49170000000000003</v>
      </c>
      <c r="Z31" s="182">
        <v>0.49480000000000002</v>
      </c>
      <c r="AA31" s="182">
        <v>0.80010000000000003</v>
      </c>
      <c r="AB31" s="182">
        <v>0.188</v>
      </c>
      <c r="AC31" s="182">
        <v>0.41470000000000001</v>
      </c>
      <c r="AD31" s="182">
        <v>0.52839999999999998</v>
      </c>
      <c r="AE31" s="182">
        <v>0.49690000000000001</v>
      </c>
      <c r="AF31" s="182">
        <v>0.2117</v>
      </c>
      <c r="AG31" s="182">
        <v>0.54949999999999999</v>
      </c>
      <c r="AH31" s="182">
        <v>0.4012</v>
      </c>
      <c r="AI31" s="182">
        <v>0.32329999999999998</v>
      </c>
      <c r="AJ31" s="182">
        <v>0.2616</v>
      </c>
      <c r="AK31" s="182">
        <v>0.59830000000000005</v>
      </c>
      <c r="AL31" s="182">
        <v>0.22509999999999999</v>
      </c>
      <c r="AM31" s="182">
        <v>0.1222</v>
      </c>
      <c r="AN31" s="182">
        <v>5.45E-2</v>
      </c>
      <c r="AO31" s="182">
        <v>0.59670000000000001</v>
      </c>
      <c r="AP31" s="182">
        <v>169065.35</v>
      </c>
      <c r="AQ31" s="182">
        <v>49226.07</v>
      </c>
      <c r="AR31" s="182">
        <v>99021.8</v>
      </c>
      <c r="AS31" s="182">
        <v>20817.48</v>
      </c>
      <c r="AT31" s="182">
        <v>167987.46</v>
      </c>
      <c r="AU31" s="182">
        <v>48298.38</v>
      </c>
      <c r="AV31" s="182">
        <v>97600.15</v>
      </c>
      <c r="AW31" s="182">
        <v>22088.92</v>
      </c>
    </row>
    <row r="32" spans="1:49">
      <c r="A32" s="182">
        <v>2021</v>
      </c>
      <c r="B32" s="182">
        <v>2</v>
      </c>
      <c r="C32" s="182">
        <v>29</v>
      </c>
      <c r="D32" s="182" t="s">
        <v>274</v>
      </c>
      <c r="E32" s="182">
        <v>44.93</v>
      </c>
      <c r="F32" s="182">
        <v>0.61009999999999998</v>
      </c>
      <c r="G32" s="182">
        <v>0.55579999999999996</v>
      </c>
      <c r="H32" s="182">
        <v>5.6300000000000003E-2</v>
      </c>
      <c r="I32" s="182">
        <v>0.21679999999999999</v>
      </c>
      <c r="J32" s="182">
        <v>0.21149999999999999</v>
      </c>
      <c r="K32" s="182">
        <v>0.129</v>
      </c>
      <c r="L32" s="182">
        <v>8.2500000000000004E-2</v>
      </c>
      <c r="M32" s="182">
        <v>0.224</v>
      </c>
      <c r="N32" s="182">
        <v>0.1193</v>
      </c>
      <c r="O32" s="182">
        <v>0.36699999999999999</v>
      </c>
      <c r="P32" s="182">
        <v>0.4753</v>
      </c>
      <c r="Q32" s="182">
        <v>0.16639999999999999</v>
      </c>
      <c r="R32" s="182">
        <v>0.28349999999999997</v>
      </c>
      <c r="S32" s="182">
        <v>0.13389999999999999</v>
      </c>
      <c r="T32" s="182">
        <v>0.16289999999999999</v>
      </c>
      <c r="U32" s="182">
        <v>0.34789999999999999</v>
      </c>
      <c r="V32" s="182">
        <v>0.34720000000000001</v>
      </c>
      <c r="W32" s="182">
        <v>0.41589999999999999</v>
      </c>
      <c r="X32" s="182">
        <v>0.21110000000000001</v>
      </c>
      <c r="Y32" s="182">
        <v>0.4451</v>
      </c>
      <c r="Z32" s="182">
        <v>0.50270000000000004</v>
      </c>
      <c r="AA32" s="182">
        <v>0.78569999999999995</v>
      </c>
      <c r="AB32" s="182">
        <v>0.20039999999999999</v>
      </c>
      <c r="AC32" s="182">
        <v>0.3901</v>
      </c>
      <c r="AD32" s="182">
        <v>0.54610000000000003</v>
      </c>
      <c r="AE32" s="182">
        <v>0.44140000000000001</v>
      </c>
      <c r="AF32" s="182">
        <v>0.188</v>
      </c>
      <c r="AG32" s="182">
        <v>0.56940000000000002</v>
      </c>
      <c r="AH32" s="182">
        <v>0.38919999999999999</v>
      </c>
      <c r="AI32" s="182">
        <v>0.30690000000000001</v>
      </c>
      <c r="AJ32" s="182">
        <v>0.27400000000000002</v>
      </c>
      <c r="AK32" s="182">
        <v>0.61029999999999995</v>
      </c>
      <c r="AL32" s="182">
        <v>0.23139999999999999</v>
      </c>
      <c r="AM32" s="182">
        <v>0.1169</v>
      </c>
      <c r="AN32" s="182">
        <v>4.1300000000000003E-2</v>
      </c>
      <c r="AO32" s="182">
        <v>0.62470000000000003</v>
      </c>
      <c r="AP32" s="182">
        <v>174537.56</v>
      </c>
      <c r="AQ32" s="182">
        <v>53242.81</v>
      </c>
      <c r="AR32" s="182">
        <v>101918.56</v>
      </c>
      <c r="AS32" s="182">
        <v>19376.18</v>
      </c>
      <c r="AT32" s="182">
        <v>169959.29</v>
      </c>
      <c r="AU32" s="182">
        <v>50241.18</v>
      </c>
      <c r="AV32" s="182">
        <v>99561.42</v>
      </c>
      <c r="AW32" s="182">
        <v>20156.7</v>
      </c>
    </row>
    <row r="33" spans="1:49">
      <c r="A33" s="182">
        <v>2021</v>
      </c>
      <c r="B33" s="182">
        <v>2</v>
      </c>
      <c r="C33" s="182">
        <v>30</v>
      </c>
      <c r="D33" s="182" t="s">
        <v>275</v>
      </c>
      <c r="E33" s="182">
        <v>41.9</v>
      </c>
      <c r="F33" s="182">
        <v>0.47370000000000001</v>
      </c>
      <c r="G33" s="182">
        <v>0.43609999999999999</v>
      </c>
      <c r="H33" s="182">
        <v>2.9899999999999999E-2</v>
      </c>
      <c r="I33" s="182">
        <v>0.22339999999999999</v>
      </c>
      <c r="J33" s="182">
        <v>0.1862</v>
      </c>
      <c r="K33" s="182">
        <v>0.11020000000000001</v>
      </c>
      <c r="L33" s="182">
        <v>7.5999999999999998E-2</v>
      </c>
      <c r="M33" s="182">
        <v>0.2263</v>
      </c>
      <c r="N33" s="182">
        <v>0.13339999999999999</v>
      </c>
      <c r="O33" s="182">
        <v>0.31059999999999999</v>
      </c>
      <c r="P33" s="182">
        <v>0.4022</v>
      </c>
      <c r="Q33" s="182">
        <v>0.1356</v>
      </c>
      <c r="R33" s="182">
        <v>0.25030000000000002</v>
      </c>
      <c r="S33" s="182">
        <v>0.1125</v>
      </c>
      <c r="T33" s="182">
        <v>0.13009999999999999</v>
      </c>
      <c r="U33" s="182">
        <v>0.29509999999999997</v>
      </c>
      <c r="V33" s="182">
        <v>0.31019999999999998</v>
      </c>
      <c r="W33" s="182">
        <v>0.39379999999999998</v>
      </c>
      <c r="X33" s="182">
        <v>0.19539999999999999</v>
      </c>
      <c r="Y33" s="182">
        <v>0.41570000000000001</v>
      </c>
      <c r="Z33" s="182">
        <v>0.4617</v>
      </c>
      <c r="AA33" s="182">
        <v>0.82609999999999995</v>
      </c>
      <c r="AB33" s="182">
        <v>0.16420000000000001</v>
      </c>
      <c r="AC33" s="182">
        <v>0.3977</v>
      </c>
      <c r="AD33" s="182">
        <v>0.53559999999999997</v>
      </c>
      <c r="AE33" s="182">
        <v>0.35849999999999999</v>
      </c>
      <c r="AF33" s="182">
        <v>0.2205</v>
      </c>
      <c r="AG33" s="182">
        <v>0.56010000000000004</v>
      </c>
      <c r="AH33" s="182">
        <v>0.30370000000000003</v>
      </c>
      <c r="AI33" s="182">
        <v>0.2747</v>
      </c>
      <c r="AJ33" s="182">
        <v>0.2792</v>
      </c>
      <c r="AK33" s="182">
        <v>0.66120000000000001</v>
      </c>
      <c r="AL33" s="182">
        <v>0.21010000000000001</v>
      </c>
      <c r="AM33" s="182">
        <v>9.5100000000000004E-2</v>
      </c>
      <c r="AN33" s="182">
        <v>3.3599999999999998E-2</v>
      </c>
      <c r="AO33" s="182">
        <v>0.63460000000000005</v>
      </c>
      <c r="AP33" s="182">
        <v>167011.75</v>
      </c>
      <c r="AQ33" s="182">
        <v>45699.11</v>
      </c>
      <c r="AR33" s="182">
        <v>99786.12</v>
      </c>
      <c r="AS33" s="182">
        <v>21526.52</v>
      </c>
      <c r="AT33" s="182">
        <v>164146.4</v>
      </c>
      <c r="AU33" s="182">
        <v>43135.45</v>
      </c>
      <c r="AV33" s="182">
        <v>98323.19</v>
      </c>
      <c r="AW33" s="182">
        <v>22687.759999999998</v>
      </c>
    </row>
    <row r="34" spans="1:49">
      <c r="A34" s="182">
        <v>2021</v>
      </c>
      <c r="B34" s="182">
        <v>2</v>
      </c>
      <c r="C34" s="182">
        <v>31</v>
      </c>
      <c r="D34" s="182" t="s">
        <v>276</v>
      </c>
      <c r="E34" s="182">
        <v>42.51</v>
      </c>
      <c r="F34" s="182">
        <v>0.64259999999999995</v>
      </c>
      <c r="G34" s="182">
        <v>0.59119999999999995</v>
      </c>
      <c r="H34" s="182">
        <v>4.3799999999999999E-2</v>
      </c>
      <c r="I34" s="182">
        <v>0.2233</v>
      </c>
      <c r="J34" s="182">
        <v>0.20710000000000001</v>
      </c>
      <c r="K34" s="182">
        <v>0.12540000000000001</v>
      </c>
      <c r="L34" s="182">
        <v>8.1699999999999995E-2</v>
      </c>
      <c r="M34" s="182">
        <v>0.19950000000000001</v>
      </c>
      <c r="N34" s="182">
        <v>0.10539999999999999</v>
      </c>
      <c r="O34" s="182">
        <v>0.34889999999999999</v>
      </c>
      <c r="P34" s="182">
        <v>0.43819999999999998</v>
      </c>
      <c r="Q34" s="182">
        <v>0.14480000000000001</v>
      </c>
      <c r="R34" s="182">
        <v>0.26879999999999998</v>
      </c>
      <c r="S34" s="182">
        <v>0.1308</v>
      </c>
      <c r="T34" s="182">
        <v>0.1426</v>
      </c>
      <c r="U34" s="182">
        <v>0.33</v>
      </c>
      <c r="V34" s="182">
        <v>0.35570000000000002</v>
      </c>
      <c r="W34" s="182">
        <v>0.3972</v>
      </c>
      <c r="X34" s="182">
        <v>0.30909999999999999</v>
      </c>
      <c r="Y34" s="182">
        <v>0.5302</v>
      </c>
      <c r="Z34" s="182">
        <v>0.53149999999999997</v>
      </c>
      <c r="AA34" s="182">
        <v>0.79900000000000004</v>
      </c>
      <c r="AB34" s="182">
        <v>0.1913</v>
      </c>
      <c r="AC34" s="182">
        <v>0.38340000000000002</v>
      </c>
      <c r="AD34" s="182">
        <v>0.54579999999999995</v>
      </c>
      <c r="AE34" s="182">
        <v>0.38329999999999997</v>
      </c>
      <c r="AF34" s="182">
        <v>0.21890000000000001</v>
      </c>
      <c r="AG34" s="182">
        <v>0.56840000000000002</v>
      </c>
      <c r="AH34" s="182">
        <v>0.35099999999999998</v>
      </c>
      <c r="AI34" s="182">
        <v>0.30209999999999998</v>
      </c>
      <c r="AJ34" s="182">
        <v>0.26319999999999999</v>
      </c>
      <c r="AK34" s="182">
        <v>0.63370000000000004</v>
      </c>
      <c r="AL34" s="182">
        <v>0.22239999999999999</v>
      </c>
      <c r="AM34" s="182">
        <v>0.10539999999999999</v>
      </c>
      <c r="AN34" s="182">
        <v>3.8399999999999997E-2</v>
      </c>
      <c r="AO34" s="182">
        <v>0.63219999999999998</v>
      </c>
      <c r="AP34" s="182">
        <v>166641.04999999999</v>
      </c>
      <c r="AQ34" s="182">
        <v>46810.85</v>
      </c>
      <c r="AR34" s="182">
        <v>99263.88</v>
      </c>
      <c r="AS34" s="182">
        <v>20566.330000000002</v>
      </c>
      <c r="AT34" s="182">
        <v>159533.04</v>
      </c>
      <c r="AU34" s="182">
        <v>42649.74</v>
      </c>
      <c r="AV34" s="182">
        <v>95556.91</v>
      </c>
      <c r="AW34" s="182">
        <v>21326.39</v>
      </c>
    </row>
    <row r="35" spans="1:49">
      <c r="A35" s="182">
        <v>2021</v>
      </c>
      <c r="B35" s="182">
        <v>2</v>
      </c>
      <c r="C35" s="182">
        <v>32</v>
      </c>
      <c r="D35" s="182" t="s">
        <v>277</v>
      </c>
      <c r="E35" s="182">
        <v>42.91</v>
      </c>
      <c r="F35" s="182">
        <v>0.58989999999999998</v>
      </c>
      <c r="G35" s="182">
        <v>0.4551</v>
      </c>
      <c r="H35" s="182">
        <v>0.13500000000000001</v>
      </c>
      <c r="I35" s="182">
        <v>0.28810000000000002</v>
      </c>
      <c r="J35" s="182">
        <v>0.16669999999999999</v>
      </c>
      <c r="K35" s="182">
        <v>7.9500000000000001E-2</v>
      </c>
      <c r="L35" s="182">
        <v>8.7099999999999997E-2</v>
      </c>
      <c r="M35" s="182">
        <v>0.2097</v>
      </c>
      <c r="N35" s="182">
        <v>0.1333</v>
      </c>
      <c r="O35" s="182">
        <v>0.29609999999999997</v>
      </c>
      <c r="P35" s="182">
        <v>0.37</v>
      </c>
      <c r="Q35" s="182">
        <v>0.1207</v>
      </c>
      <c r="R35" s="182">
        <v>0.2351</v>
      </c>
      <c r="S35" s="182">
        <v>0.1076</v>
      </c>
      <c r="T35" s="182">
        <v>0.1193</v>
      </c>
      <c r="U35" s="182">
        <v>0.26229999999999998</v>
      </c>
      <c r="V35" s="182">
        <v>0.15179999999999999</v>
      </c>
      <c r="W35" s="182">
        <v>0.36820000000000003</v>
      </c>
      <c r="X35" s="182">
        <v>0.2172</v>
      </c>
      <c r="Y35" s="182">
        <v>0.41349999999999998</v>
      </c>
      <c r="Z35" s="182">
        <v>0.46860000000000002</v>
      </c>
      <c r="AA35" s="182">
        <v>0.86809999999999998</v>
      </c>
      <c r="AB35" s="182">
        <v>0.1263</v>
      </c>
      <c r="AC35" s="182">
        <v>0.36649999999999999</v>
      </c>
      <c r="AD35" s="182">
        <v>0.56010000000000004</v>
      </c>
      <c r="AE35" s="182">
        <v>0.33429999999999999</v>
      </c>
      <c r="AF35" s="182">
        <v>0.26819999999999999</v>
      </c>
      <c r="AG35" s="182">
        <v>0.53710000000000002</v>
      </c>
      <c r="AH35" s="182">
        <v>0.2079</v>
      </c>
      <c r="AI35" s="182">
        <v>0.2157</v>
      </c>
      <c r="AJ35" s="182">
        <v>0.30890000000000001</v>
      </c>
      <c r="AK35" s="182">
        <v>0.72750000000000004</v>
      </c>
      <c r="AL35" s="182">
        <v>0.18840000000000001</v>
      </c>
      <c r="AM35" s="182">
        <v>6.4899999999999999E-2</v>
      </c>
      <c r="AN35" s="182">
        <v>1.9199999999999998E-2</v>
      </c>
      <c r="AO35" s="182">
        <v>0.64810000000000001</v>
      </c>
      <c r="AP35" s="182">
        <v>176574.11</v>
      </c>
      <c r="AQ35" s="182">
        <v>43551.8</v>
      </c>
      <c r="AR35" s="182">
        <v>111266.31</v>
      </c>
      <c r="AS35" s="182">
        <v>21755.99</v>
      </c>
      <c r="AT35" s="182">
        <v>174435.61</v>
      </c>
      <c r="AU35" s="182">
        <v>40358.74</v>
      </c>
      <c r="AV35" s="182">
        <v>111441.45</v>
      </c>
      <c r="AW35" s="182">
        <v>22635.43</v>
      </c>
    </row>
    <row r="36" spans="1:49">
      <c r="A36" s="182">
        <v>2021</v>
      </c>
      <c r="B36" s="182">
        <v>2</v>
      </c>
      <c r="C36" s="182">
        <v>33</v>
      </c>
      <c r="D36" s="182" t="s">
        <v>278</v>
      </c>
      <c r="E36" s="182">
        <v>43.4</v>
      </c>
      <c r="F36" s="182">
        <v>0.49380000000000002</v>
      </c>
      <c r="G36" s="182">
        <v>0.3483</v>
      </c>
      <c r="H36" s="182">
        <v>0.14580000000000001</v>
      </c>
      <c r="I36" s="182">
        <v>0.2334</v>
      </c>
      <c r="J36" s="182">
        <v>0.13059999999999999</v>
      </c>
      <c r="K36" s="182">
        <v>5.7599999999999998E-2</v>
      </c>
      <c r="L36" s="182">
        <v>7.2999999999999995E-2</v>
      </c>
      <c r="M36" s="182">
        <v>0.14460000000000001</v>
      </c>
      <c r="N36" s="182">
        <v>9.1700000000000004E-2</v>
      </c>
      <c r="O36" s="182">
        <v>0.22189999999999999</v>
      </c>
      <c r="P36" s="182">
        <v>0.37340000000000001</v>
      </c>
      <c r="Q36" s="182">
        <v>0.1108</v>
      </c>
      <c r="R36" s="182">
        <v>0.22439999999999999</v>
      </c>
      <c r="S36" s="182">
        <v>7.9500000000000001E-2</v>
      </c>
      <c r="T36" s="182">
        <v>9.1999999999999998E-2</v>
      </c>
      <c r="U36" s="182">
        <v>0.22520000000000001</v>
      </c>
      <c r="V36" s="182">
        <v>0.15340000000000001</v>
      </c>
      <c r="W36" s="182">
        <v>0.31890000000000002</v>
      </c>
      <c r="X36" s="182">
        <v>0.16880000000000001</v>
      </c>
      <c r="Y36" s="182">
        <v>0.42309999999999998</v>
      </c>
      <c r="Z36" s="182">
        <v>0.43099999999999999</v>
      </c>
      <c r="AA36" s="182">
        <v>0.88490000000000002</v>
      </c>
      <c r="AB36" s="182">
        <v>0.1109</v>
      </c>
      <c r="AC36" s="182">
        <v>0.35570000000000002</v>
      </c>
      <c r="AD36" s="182">
        <v>0.57450000000000001</v>
      </c>
      <c r="AE36" s="182">
        <v>0.2676</v>
      </c>
      <c r="AF36" s="182">
        <v>0.26340000000000002</v>
      </c>
      <c r="AG36" s="182">
        <v>0.57399999999999995</v>
      </c>
      <c r="AH36" s="182">
        <v>0.20230000000000001</v>
      </c>
      <c r="AI36" s="182">
        <v>0.18509999999999999</v>
      </c>
      <c r="AJ36" s="182">
        <v>0.313</v>
      </c>
      <c r="AK36" s="182">
        <v>0.75239999999999996</v>
      </c>
      <c r="AL36" s="182">
        <v>0.17630000000000001</v>
      </c>
      <c r="AM36" s="182">
        <v>5.5500000000000001E-2</v>
      </c>
      <c r="AN36" s="182">
        <v>1.5800000000000002E-2</v>
      </c>
      <c r="AO36" s="182">
        <v>0.62949999999999995</v>
      </c>
      <c r="AP36" s="182">
        <v>192574.82</v>
      </c>
      <c r="AQ36" s="182">
        <v>46847.13</v>
      </c>
      <c r="AR36" s="182">
        <v>124568.84</v>
      </c>
      <c r="AS36" s="182">
        <v>21158.85</v>
      </c>
      <c r="AT36" s="182">
        <v>194707.13</v>
      </c>
      <c r="AU36" s="182">
        <v>42863.43</v>
      </c>
      <c r="AV36" s="182">
        <v>129284.89</v>
      </c>
      <c r="AW36" s="182">
        <v>22558.81</v>
      </c>
    </row>
    <row r="37" spans="1:49">
      <c r="A37" s="182">
        <v>2021</v>
      </c>
      <c r="B37" s="182">
        <v>2</v>
      </c>
      <c r="C37" s="182">
        <v>34</v>
      </c>
      <c r="D37" s="182" t="s">
        <v>82</v>
      </c>
      <c r="E37" s="182">
        <v>45.23</v>
      </c>
      <c r="F37" s="182">
        <v>0.64080000000000004</v>
      </c>
      <c r="G37" s="182">
        <v>0.56059999999999999</v>
      </c>
      <c r="H37" s="182">
        <v>7.6399999999999996E-2</v>
      </c>
      <c r="I37" s="182">
        <v>0.23669999999999999</v>
      </c>
      <c r="J37" s="182">
        <v>0.15160000000000001</v>
      </c>
      <c r="K37" s="182">
        <v>7.2999999999999995E-2</v>
      </c>
      <c r="L37" s="182">
        <v>7.8600000000000003E-2</v>
      </c>
      <c r="M37" s="182">
        <v>0.22359999999999999</v>
      </c>
      <c r="N37" s="182">
        <v>0.14000000000000001</v>
      </c>
      <c r="O37" s="182">
        <v>0.27460000000000001</v>
      </c>
      <c r="P37" s="182">
        <v>0.39960000000000001</v>
      </c>
      <c r="Q37" s="182">
        <v>0.1268</v>
      </c>
      <c r="R37" s="182">
        <v>0.2359</v>
      </c>
      <c r="S37" s="182">
        <v>0.1</v>
      </c>
      <c r="T37" s="182">
        <v>0.11269999999999999</v>
      </c>
      <c r="U37" s="182">
        <v>0.24429999999999999</v>
      </c>
      <c r="V37" s="182">
        <v>0.21429999999999999</v>
      </c>
      <c r="W37" s="182">
        <v>0.36969999999999997</v>
      </c>
      <c r="X37" s="182">
        <v>0.1888</v>
      </c>
      <c r="Y37" s="182">
        <v>0.44900000000000001</v>
      </c>
      <c r="Z37" s="182">
        <v>0.41439999999999999</v>
      </c>
      <c r="AA37" s="182">
        <v>0.85019999999999996</v>
      </c>
      <c r="AB37" s="182">
        <v>0.1447</v>
      </c>
      <c r="AC37" s="182">
        <v>0.36080000000000001</v>
      </c>
      <c r="AD37" s="182">
        <v>0.57199999999999995</v>
      </c>
      <c r="AE37" s="182">
        <v>0.28999999999999998</v>
      </c>
      <c r="AF37" s="182">
        <v>0.28370000000000001</v>
      </c>
      <c r="AG37" s="182">
        <v>0.5635</v>
      </c>
      <c r="AH37" s="182">
        <v>0.22420000000000001</v>
      </c>
      <c r="AI37" s="182">
        <v>0.1961</v>
      </c>
      <c r="AJ37" s="182">
        <v>0.28749999999999998</v>
      </c>
      <c r="AK37" s="182">
        <v>0.74519999999999997</v>
      </c>
      <c r="AL37" s="182">
        <v>0.17330000000000001</v>
      </c>
      <c r="AM37" s="182">
        <v>6.2199999999999998E-2</v>
      </c>
      <c r="AN37" s="182">
        <v>1.9199999999999998E-2</v>
      </c>
      <c r="AO37" s="182">
        <v>0.60580000000000001</v>
      </c>
      <c r="AP37" s="182">
        <v>191048.22</v>
      </c>
      <c r="AQ37" s="182">
        <v>49032.94</v>
      </c>
      <c r="AR37" s="182">
        <v>120552.18</v>
      </c>
      <c r="AS37" s="182">
        <v>21463.09</v>
      </c>
      <c r="AT37" s="182">
        <v>189160.54</v>
      </c>
      <c r="AU37" s="182">
        <v>44631.74</v>
      </c>
      <c r="AV37" s="182">
        <v>121587.8</v>
      </c>
      <c r="AW37" s="182">
        <v>22941</v>
      </c>
    </row>
    <row r="38" spans="1:49">
      <c r="A38" s="182">
        <v>2021</v>
      </c>
      <c r="B38" s="182">
        <v>2</v>
      </c>
      <c r="C38" s="182">
        <v>35</v>
      </c>
      <c r="D38" s="182" t="s">
        <v>279</v>
      </c>
      <c r="E38" s="182">
        <v>46.82</v>
      </c>
      <c r="F38" s="182">
        <v>0.86739999999999995</v>
      </c>
      <c r="G38" s="182">
        <v>0.59560000000000002</v>
      </c>
      <c r="H38" s="182">
        <v>0.27579999999999999</v>
      </c>
      <c r="I38" s="182">
        <v>0.29339999999999999</v>
      </c>
      <c r="J38" s="182">
        <v>0.19919999999999999</v>
      </c>
      <c r="K38" s="182">
        <v>0.1179</v>
      </c>
      <c r="L38" s="182">
        <v>8.1199999999999994E-2</v>
      </c>
      <c r="M38" s="182">
        <v>0.26910000000000001</v>
      </c>
      <c r="N38" s="182">
        <v>0.1623</v>
      </c>
      <c r="O38" s="182">
        <v>0.36480000000000001</v>
      </c>
      <c r="P38" s="182">
        <v>0.50360000000000005</v>
      </c>
      <c r="Q38" s="182">
        <v>0.17019999999999999</v>
      </c>
      <c r="R38" s="182">
        <v>0.3044</v>
      </c>
      <c r="S38" s="182">
        <v>0.12989999999999999</v>
      </c>
      <c r="T38" s="182">
        <v>0.1749</v>
      </c>
      <c r="U38" s="182">
        <v>0.33750000000000002</v>
      </c>
      <c r="V38" s="182">
        <v>0.26900000000000002</v>
      </c>
      <c r="W38" s="182">
        <v>0.41610000000000003</v>
      </c>
      <c r="X38" s="182">
        <v>0.20569999999999999</v>
      </c>
      <c r="Y38" s="182">
        <v>0.35289999999999999</v>
      </c>
      <c r="Z38" s="182">
        <v>0.4123</v>
      </c>
      <c r="AA38" s="182">
        <v>0.82930000000000004</v>
      </c>
      <c r="AB38" s="182">
        <v>0.1636</v>
      </c>
      <c r="AC38" s="182">
        <v>0.31219999999999998</v>
      </c>
      <c r="AD38" s="182">
        <v>0.60580000000000001</v>
      </c>
      <c r="AE38" s="182">
        <v>0.2676</v>
      </c>
      <c r="AF38" s="182">
        <v>0.18909999999999999</v>
      </c>
      <c r="AG38" s="182">
        <v>0.57150000000000001</v>
      </c>
      <c r="AH38" s="182">
        <v>0.21659999999999999</v>
      </c>
      <c r="AI38" s="182">
        <v>0.26840000000000003</v>
      </c>
      <c r="AJ38" s="182">
        <v>0.2838</v>
      </c>
      <c r="AK38" s="182">
        <v>0.66659999999999997</v>
      </c>
      <c r="AL38" s="182">
        <v>0.2155</v>
      </c>
      <c r="AM38" s="182">
        <v>9.0399999999999994E-2</v>
      </c>
      <c r="AN38" s="182">
        <v>2.75E-2</v>
      </c>
      <c r="AO38" s="182">
        <v>0.63449999999999995</v>
      </c>
      <c r="AP38" s="182">
        <v>194185.59</v>
      </c>
      <c r="AQ38" s="182">
        <v>54247.26</v>
      </c>
      <c r="AR38" s="182">
        <v>118610.63</v>
      </c>
      <c r="AS38" s="182">
        <v>21327.7</v>
      </c>
      <c r="AT38" s="182">
        <v>190376.04</v>
      </c>
      <c r="AU38" s="182">
        <v>50218.74</v>
      </c>
      <c r="AV38" s="182">
        <v>117689.49</v>
      </c>
      <c r="AW38" s="182">
        <v>22467.82</v>
      </c>
    </row>
    <row r="39" spans="1:49">
      <c r="A39" s="182">
        <v>2021</v>
      </c>
      <c r="B39" s="182">
        <v>2</v>
      </c>
      <c r="C39" s="182">
        <v>36</v>
      </c>
      <c r="D39" s="182" t="s">
        <v>280</v>
      </c>
      <c r="E39" s="182">
        <v>41.87</v>
      </c>
      <c r="F39" s="182">
        <v>0.44</v>
      </c>
      <c r="G39" s="182">
        <v>0.41339999999999999</v>
      </c>
      <c r="H39" s="182">
        <v>2.1999999999999999E-2</v>
      </c>
      <c r="I39" s="182">
        <v>0.19109999999999999</v>
      </c>
      <c r="J39" s="182">
        <v>0.17169999999999999</v>
      </c>
      <c r="K39" s="182">
        <v>9.1300000000000006E-2</v>
      </c>
      <c r="L39" s="182">
        <v>8.0399999999999999E-2</v>
      </c>
      <c r="M39" s="182">
        <v>0.1205</v>
      </c>
      <c r="N39" s="182">
        <v>7.6999999999999999E-2</v>
      </c>
      <c r="O39" s="182">
        <v>0.26919999999999999</v>
      </c>
      <c r="P39" s="182">
        <v>0.3281</v>
      </c>
      <c r="Q39" s="182">
        <v>0.1046</v>
      </c>
      <c r="R39" s="182">
        <v>0.19650000000000001</v>
      </c>
      <c r="S39" s="182">
        <v>0.10100000000000001</v>
      </c>
      <c r="T39" s="182">
        <v>0.1</v>
      </c>
      <c r="U39" s="182">
        <v>0.24199999999999999</v>
      </c>
      <c r="V39" s="182">
        <v>0.2291</v>
      </c>
      <c r="W39" s="182">
        <v>0.372</v>
      </c>
      <c r="X39" s="182">
        <v>0.19270000000000001</v>
      </c>
      <c r="Y39" s="182">
        <v>0.40060000000000001</v>
      </c>
      <c r="Z39" s="182">
        <v>0.47139999999999999</v>
      </c>
      <c r="AA39" s="182">
        <v>0.83850000000000002</v>
      </c>
      <c r="AB39" s="182">
        <v>0.15359999999999999</v>
      </c>
      <c r="AC39" s="182">
        <v>0.29949999999999999</v>
      </c>
      <c r="AD39" s="182">
        <v>0.6038</v>
      </c>
      <c r="AE39" s="182">
        <v>0.28289999999999998</v>
      </c>
      <c r="AF39" s="182">
        <v>0.26690000000000003</v>
      </c>
      <c r="AG39" s="182">
        <v>0.55859999999999999</v>
      </c>
      <c r="AH39" s="182">
        <v>0.25600000000000001</v>
      </c>
      <c r="AI39" s="182">
        <v>0.19620000000000001</v>
      </c>
      <c r="AJ39" s="182">
        <v>0.3085</v>
      </c>
      <c r="AK39" s="182">
        <v>0.71360000000000001</v>
      </c>
      <c r="AL39" s="182">
        <v>0.19139999999999999</v>
      </c>
      <c r="AM39" s="182">
        <v>7.0000000000000007E-2</v>
      </c>
      <c r="AN39" s="182">
        <v>2.5000000000000001E-2</v>
      </c>
      <c r="AO39" s="182">
        <v>0.60699999999999998</v>
      </c>
      <c r="AP39" s="182">
        <v>152351.03</v>
      </c>
      <c r="AQ39" s="182">
        <v>37621.85</v>
      </c>
      <c r="AR39" s="182">
        <v>94201.98</v>
      </c>
      <c r="AS39" s="182">
        <v>20527.2</v>
      </c>
      <c r="AT39" s="182">
        <v>144482.13</v>
      </c>
      <c r="AU39" s="182">
        <v>32642.27</v>
      </c>
      <c r="AV39" s="182">
        <v>90591.61</v>
      </c>
      <c r="AW39" s="182">
        <v>21248.25</v>
      </c>
    </row>
    <row r="40" spans="1:49">
      <c r="A40" s="182">
        <v>2021</v>
      </c>
      <c r="B40" s="182">
        <v>2</v>
      </c>
      <c r="C40" s="182">
        <v>37</v>
      </c>
      <c r="D40" s="182" t="s">
        <v>281</v>
      </c>
      <c r="E40" s="182">
        <v>50.38</v>
      </c>
      <c r="F40" s="182">
        <v>0.55979999999999996</v>
      </c>
      <c r="G40" s="182">
        <v>0.50760000000000005</v>
      </c>
      <c r="H40" s="182">
        <v>5.4699999999999999E-2</v>
      </c>
      <c r="I40" s="182">
        <v>0.23219999999999999</v>
      </c>
      <c r="J40" s="182">
        <v>0.21870000000000001</v>
      </c>
      <c r="K40" s="182">
        <v>0.1231</v>
      </c>
      <c r="L40" s="182">
        <v>9.5600000000000004E-2</v>
      </c>
      <c r="M40" s="182">
        <v>0.15629999999999999</v>
      </c>
      <c r="N40" s="182">
        <v>9.9299999999999999E-2</v>
      </c>
      <c r="O40" s="182">
        <v>0.43009999999999998</v>
      </c>
      <c r="P40" s="182">
        <v>0.52669999999999995</v>
      </c>
      <c r="Q40" s="182">
        <v>0.2084</v>
      </c>
      <c r="R40" s="182">
        <v>0.31990000000000002</v>
      </c>
      <c r="S40" s="182">
        <v>0.15029999999999999</v>
      </c>
      <c r="T40" s="182">
        <v>0.2079</v>
      </c>
      <c r="U40" s="182">
        <v>0.35809999999999997</v>
      </c>
      <c r="V40" s="182">
        <v>0.32190000000000002</v>
      </c>
      <c r="W40" s="182">
        <v>0.4481</v>
      </c>
      <c r="X40" s="182">
        <v>0.2838</v>
      </c>
      <c r="Y40" s="182">
        <v>0.504</v>
      </c>
      <c r="Z40" s="182">
        <v>0.47360000000000002</v>
      </c>
      <c r="AA40" s="182">
        <v>0.77500000000000002</v>
      </c>
      <c r="AB40" s="182">
        <v>0.21</v>
      </c>
      <c r="AC40" s="182">
        <v>0.32140000000000002</v>
      </c>
      <c r="AD40" s="182">
        <v>0.60560000000000003</v>
      </c>
      <c r="AE40" s="182">
        <v>0.31990000000000002</v>
      </c>
      <c r="AF40" s="182">
        <v>0.1817</v>
      </c>
      <c r="AG40" s="182">
        <v>0.57950000000000002</v>
      </c>
      <c r="AH40" s="182">
        <v>0.26250000000000001</v>
      </c>
      <c r="AI40" s="182">
        <v>0.26069999999999999</v>
      </c>
      <c r="AJ40" s="182">
        <v>0.2954</v>
      </c>
      <c r="AK40" s="182">
        <v>0.63600000000000001</v>
      </c>
      <c r="AL40" s="182">
        <v>0.2228</v>
      </c>
      <c r="AM40" s="182">
        <v>0.1066</v>
      </c>
      <c r="AN40" s="182">
        <v>3.4700000000000002E-2</v>
      </c>
      <c r="AO40" s="182">
        <v>0.61109999999999998</v>
      </c>
      <c r="AP40" s="182">
        <v>224108.93</v>
      </c>
      <c r="AQ40" s="182">
        <v>68098.13</v>
      </c>
      <c r="AR40" s="182">
        <v>133436.97</v>
      </c>
      <c r="AS40" s="182">
        <v>22573.82</v>
      </c>
      <c r="AT40" s="182">
        <v>222227.43</v>
      </c>
      <c r="AU40" s="182">
        <v>67503.98</v>
      </c>
      <c r="AV40" s="182">
        <v>131670.29999999999</v>
      </c>
      <c r="AW40" s="182">
        <v>23053.15</v>
      </c>
    </row>
    <row r="41" spans="1:49">
      <c r="A41" s="182">
        <v>2021</v>
      </c>
      <c r="B41" s="182">
        <v>2</v>
      </c>
      <c r="C41" s="182">
        <v>38</v>
      </c>
      <c r="D41" s="182" t="s">
        <v>282</v>
      </c>
      <c r="E41" s="182">
        <v>47.93</v>
      </c>
      <c r="F41" s="182">
        <v>0.53900000000000003</v>
      </c>
      <c r="G41" s="182">
        <v>0.495</v>
      </c>
      <c r="H41" s="182">
        <v>4.7300000000000002E-2</v>
      </c>
      <c r="I41" s="182">
        <v>0.2324</v>
      </c>
      <c r="J41" s="182">
        <v>0.22939999999999999</v>
      </c>
      <c r="K41" s="182">
        <v>0.14560000000000001</v>
      </c>
      <c r="L41" s="182">
        <v>8.3799999999999999E-2</v>
      </c>
      <c r="M41" s="182">
        <v>0.26989999999999997</v>
      </c>
      <c r="N41" s="182">
        <v>0.17130000000000001</v>
      </c>
      <c r="O41" s="182">
        <v>0.39960000000000001</v>
      </c>
      <c r="P41" s="182">
        <v>0.48</v>
      </c>
      <c r="Q41" s="182">
        <v>0.17100000000000001</v>
      </c>
      <c r="R41" s="182">
        <v>0.308</v>
      </c>
      <c r="S41" s="182">
        <v>0.1484</v>
      </c>
      <c r="T41" s="182">
        <v>0.1731</v>
      </c>
      <c r="U41" s="182">
        <v>0.38159999999999999</v>
      </c>
      <c r="V41" s="182">
        <v>0.37459999999999999</v>
      </c>
      <c r="W41" s="182">
        <v>0.43269999999999997</v>
      </c>
      <c r="X41" s="182">
        <v>0.19420000000000001</v>
      </c>
      <c r="Y41" s="182">
        <v>0.39510000000000001</v>
      </c>
      <c r="Z41" s="182">
        <v>0.41710000000000003</v>
      </c>
      <c r="AA41" s="182">
        <v>0.8095</v>
      </c>
      <c r="AB41" s="182">
        <v>0.17960000000000001</v>
      </c>
      <c r="AC41" s="182">
        <v>0.33139999999999997</v>
      </c>
      <c r="AD41" s="182">
        <v>0.6038</v>
      </c>
      <c r="AE41" s="182">
        <v>0.31869999999999998</v>
      </c>
      <c r="AF41" s="182">
        <v>0.18160000000000001</v>
      </c>
      <c r="AG41" s="182">
        <v>0.56010000000000004</v>
      </c>
      <c r="AH41" s="182">
        <v>0.2402</v>
      </c>
      <c r="AI41" s="182">
        <v>0.36840000000000001</v>
      </c>
      <c r="AJ41" s="182">
        <v>0.25569999999999998</v>
      </c>
      <c r="AK41" s="182">
        <v>0.59150000000000003</v>
      </c>
      <c r="AL41" s="182">
        <v>0.24979999999999999</v>
      </c>
      <c r="AM41" s="182">
        <v>0.1178</v>
      </c>
      <c r="AN41" s="182">
        <v>4.0899999999999999E-2</v>
      </c>
      <c r="AO41" s="182">
        <v>0.65949999999999998</v>
      </c>
      <c r="AP41" s="182">
        <v>189887.3</v>
      </c>
      <c r="AQ41" s="182">
        <v>55233.53</v>
      </c>
      <c r="AR41" s="182">
        <v>113978.82</v>
      </c>
      <c r="AS41" s="182">
        <v>20674.95</v>
      </c>
      <c r="AT41" s="182">
        <v>196468.02</v>
      </c>
      <c r="AU41" s="182">
        <v>57845.88</v>
      </c>
      <c r="AV41" s="182">
        <v>116799.94</v>
      </c>
      <c r="AW41" s="182">
        <v>21822.19</v>
      </c>
    </row>
    <row r="42" spans="1:49">
      <c r="A42" s="182">
        <v>2021</v>
      </c>
      <c r="B42" s="182">
        <v>2</v>
      </c>
      <c r="C42" s="182">
        <v>39</v>
      </c>
      <c r="D42" s="182" t="s">
        <v>283</v>
      </c>
      <c r="E42" s="182">
        <v>47.76</v>
      </c>
      <c r="F42" s="182">
        <v>0.62090000000000001</v>
      </c>
      <c r="G42" s="182">
        <v>0.55830000000000002</v>
      </c>
      <c r="H42" s="182">
        <v>6.4199999999999993E-2</v>
      </c>
      <c r="I42" s="182">
        <v>0.2072</v>
      </c>
      <c r="J42" s="182">
        <v>0.25180000000000002</v>
      </c>
      <c r="K42" s="182">
        <v>0.1701</v>
      </c>
      <c r="L42" s="182">
        <v>8.1699999999999995E-2</v>
      </c>
      <c r="M42" s="182">
        <v>0.20230000000000001</v>
      </c>
      <c r="N42" s="182">
        <v>0.11559999999999999</v>
      </c>
      <c r="O42" s="182">
        <v>0.45400000000000001</v>
      </c>
      <c r="P42" s="182">
        <v>0.52700000000000002</v>
      </c>
      <c r="Q42" s="182">
        <v>0.18990000000000001</v>
      </c>
      <c r="R42" s="182">
        <v>0.33019999999999999</v>
      </c>
      <c r="S42" s="182">
        <v>0.16439999999999999</v>
      </c>
      <c r="T42" s="182">
        <v>0.20810000000000001</v>
      </c>
      <c r="U42" s="182">
        <v>0.40949999999999998</v>
      </c>
      <c r="V42" s="182">
        <v>0.4395</v>
      </c>
      <c r="W42" s="182">
        <v>0.4733</v>
      </c>
      <c r="X42" s="182">
        <v>0.27679999999999999</v>
      </c>
      <c r="Y42" s="182">
        <v>0.4138</v>
      </c>
      <c r="Z42" s="182">
        <v>0.4204</v>
      </c>
      <c r="AA42" s="182">
        <v>0.7853</v>
      </c>
      <c r="AB42" s="182">
        <v>0.19819999999999999</v>
      </c>
      <c r="AC42" s="182">
        <v>0.3332</v>
      </c>
      <c r="AD42" s="182">
        <v>0.6038</v>
      </c>
      <c r="AE42" s="182">
        <v>0.32550000000000001</v>
      </c>
      <c r="AF42" s="182">
        <v>0.17660000000000001</v>
      </c>
      <c r="AG42" s="182">
        <v>0.56200000000000006</v>
      </c>
      <c r="AH42" s="182">
        <v>0.29409999999999997</v>
      </c>
      <c r="AI42" s="182">
        <v>0.3604</v>
      </c>
      <c r="AJ42" s="182">
        <v>0.2495</v>
      </c>
      <c r="AK42" s="182">
        <v>0.5716</v>
      </c>
      <c r="AL42" s="182">
        <v>0.24890000000000001</v>
      </c>
      <c r="AM42" s="182">
        <v>0.13270000000000001</v>
      </c>
      <c r="AN42" s="182">
        <v>4.6800000000000001E-2</v>
      </c>
      <c r="AO42" s="182">
        <v>0.64480000000000004</v>
      </c>
      <c r="AP42" s="182">
        <v>194175.09</v>
      </c>
      <c r="AQ42" s="182">
        <v>56441.04</v>
      </c>
      <c r="AR42" s="182">
        <v>116360.57</v>
      </c>
      <c r="AS42" s="182">
        <v>21373.48</v>
      </c>
      <c r="AT42" s="182">
        <v>199771.35</v>
      </c>
      <c r="AU42" s="182">
        <v>57598.720000000001</v>
      </c>
      <c r="AV42" s="182">
        <v>119158.8</v>
      </c>
      <c r="AW42" s="182">
        <v>23013.83</v>
      </c>
    </row>
    <row r="43" spans="1:49">
      <c r="A43" s="182">
        <v>2021</v>
      </c>
      <c r="B43" s="182">
        <v>2</v>
      </c>
      <c r="C43" s="182">
        <v>40</v>
      </c>
      <c r="D43" s="182" t="s">
        <v>284</v>
      </c>
      <c r="E43" s="182">
        <v>49.57</v>
      </c>
      <c r="F43" s="182">
        <v>0.72319999999999995</v>
      </c>
      <c r="G43" s="182">
        <v>0.65710000000000002</v>
      </c>
      <c r="H43" s="182">
        <v>6.2899999999999998E-2</v>
      </c>
      <c r="I43" s="182">
        <v>0.35149999999999998</v>
      </c>
      <c r="J43" s="182">
        <v>0.15920000000000001</v>
      </c>
      <c r="K43" s="182">
        <v>7.2700000000000001E-2</v>
      </c>
      <c r="L43" s="182">
        <v>8.6400000000000005E-2</v>
      </c>
      <c r="M43" s="182">
        <v>0.33429999999999999</v>
      </c>
      <c r="N43" s="182">
        <v>0.2303</v>
      </c>
      <c r="O43" s="182">
        <v>0.32100000000000001</v>
      </c>
      <c r="P43" s="182">
        <v>0.41620000000000001</v>
      </c>
      <c r="Q43" s="182">
        <v>0.15459999999999999</v>
      </c>
      <c r="R43" s="182">
        <v>0.27150000000000002</v>
      </c>
      <c r="S43" s="182">
        <v>0.1125</v>
      </c>
      <c r="T43" s="182">
        <v>0.14779999999999999</v>
      </c>
      <c r="U43" s="182">
        <v>0.29310000000000003</v>
      </c>
      <c r="V43" s="182">
        <v>0.1537</v>
      </c>
      <c r="W43" s="182">
        <v>0.3886</v>
      </c>
      <c r="X43" s="182">
        <v>0.2346</v>
      </c>
      <c r="Y43" s="182">
        <v>0.3276</v>
      </c>
      <c r="Z43" s="182">
        <v>0.46589999999999998</v>
      </c>
      <c r="AA43" s="182">
        <v>0.86070000000000002</v>
      </c>
      <c r="AB43" s="182">
        <v>0.13370000000000001</v>
      </c>
      <c r="AC43" s="182">
        <v>0.3296</v>
      </c>
      <c r="AD43" s="182">
        <v>0.58889999999999998</v>
      </c>
      <c r="AE43" s="182">
        <v>0.20749999999999999</v>
      </c>
      <c r="AF43" s="182">
        <v>0.2167</v>
      </c>
      <c r="AG43" s="182">
        <v>0.55669999999999997</v>
      </c>
      <c r="AH43" s="182">
        <v>0.16139999999999999</v>
      </c>
      <c r="AI43" s="182">
        <v>0.25259999999999999</v>
      </c>
      <c r="AJ43" s="182">
        <v>0.32329999999999998</v>
      </c>
      <c r="AK43" s="182">
        <v>0.66479999999999995</v>
      </c>
      <c r="AL43" s="182">
        <v>0.22520000000000001</v>
      </c>
      <c r="AM43" s="182">
        <v>8.6400000000000005E-2</v>
      </c>
      <c r="AN43" s="182">
        <v>2.3599999999999999E-2</v>
      </c>
      <c r="AO43" s="182">
        <v>0.67020000000000002</v>
      </c>
      <c r="AP43" s="182">
        <v>210074.31</v>
      </c>
      <c r="AQ43" s="182">
        <v>53578.51</v>
      </c>
      <c r="AR43" s="182">
        <v>131848.59</v>
      </c>
      <c r="AS43" s="182">
        <v>24647.22</v>
      </c>
      <c r="AT43" s="182">
        <v>211320.72</v>
      </c>
      <c r="AU43" s="182">
        <v>51187.67</v>
      </c>
      <c r="AV43" s="182">
        <v>134203.84</v>
      </c>
      <c r="AW43" s="182">
        <v>25929.21</v>
      </c>
    </row>
    <row r="44" spans="1:49">
      <c r="A44" s="182">
        <v>2021</v>
      </c>
      <c r="B44" s="182">
        <v>2</v>
      </c>
      <c r="C44" s="182">
        <v>41</v>
      </c>
      <c r="D44" s="182" t="s">
        <v>285</v>
      </c>
      <c r="E44" s="182">
        <v>47.32</v>
      </c>
      <c r="F44" s="182">
        <v>0.63380000000000003</v>
      </c>
      <c r="G44" s="182">
        <v>0.59589999999999999</v>
      </c>
      <c r="H44" s="182">
        <v>3.7199999999999997E-2</v>
      </c>
      <c r="I44" s="182">
        <v>0.27589999999999998</v>
      </c>
      <c r="J44" s="182">
        <v>0.18590000000000001</v>
      </c>
      <c r="K44" s="182">
        <v>9.8199999999999996E-2</v>
      </c>
      <c r="L44" s="182">
        <v>8.77E-2</v>
      </c>
      <c r="M44" s="182">
        <v>0.2152</v>
      </c>
      <c r="N44" s="182">
        <v>0.1411</v>
      </c>
      <c r="O44" s="182">
        <v>0.34710000000000002</v>
      </c>
      <c r="P44" s="182">
        <v>0.43409999999999999</v>
      </c>
      <c r="Q44" s="182">
        <v>0.155</v>
      </c>
      <c r="R44" s="182">
        <v>0.27460000000000001</v>
      </c>
      <c r="S44" s="182">
        <v>0.12520000000000001</v>
      </c>
      <c r="T44" s="182">
        <v>0.1512</v>
      </c>
      <c r="U44" s="182">
        <v>0.30880000000000002</v>
      </c>
      <c r="V44" s="182">
        <v>0.23139999999999999</v>
      </c>
      <c r="W44" s="182">
        <v>0.40910000000000002</v>
      </c>
      <c r="X44" s="182">
        <v>0.22850000000000001</v>
      </c>
      <c r="Y44" s="182">
        <v>0.39900000000000002</v>
      </c>
      <c r="Z44" s="182">
        <v>0.45550000000000002</v>
      </c>
      <c r="AA44" s="182">
        <v>0.83479999999999999</v>
      </c>
      <c r="AB44" s="182">
        <v>0.15659999999999999</v>
      </c>
      <c r="AC44" s="182">
        <v>0.3337</v>
      </c>
      <c r="AD44" s="182">
        <v>0.59099999999999997</v>
      </c>
      <c r="AE44" s="182">
        <v>0.28299999999999997</v>
      </c>
      <c r="AF44" s="182">
        <v>0.21779999999999999</v>
      </c>
      <c r="AG44" s="182">
        <v>0.56640000000000001</v>
      </c>
      <c r="AH44" s="182">
        <v>0.22509999999999999</v>
      </c>
      <c r="AI44" s="182">
        <v>0.2515</v>
      </c>
      <c r="AJ44" s="182">
        <v>0.29630000000000001</v>
      </c>
      <c r="AK44" s="182">
        <v>0.67159999999999997</v>
      </c>
      <c r="AL44" s="182">
        <v>0.21290000000000001</v>
      </c>
      <c r="AM44" s="182">
        <v>8.8599999999999998E-2</v>
      </c>
      <c r="AN44" s="182">
        <v>2.7E-2</v>
      </c>
      <c r="AO44" s="182">
        <v>0.6341</v>
      </c>
      <c r="AP44" s="182">
        <v>198654.02</v>
      </c>
      <c r="AQ44" s="182">
        <v>52958.17</v>
      </c>
      <c r="AR44" s="182">
        <v>122939.15</v>
      </c>
      <c r="AS44" s="182">
        <v>22756.7</v>
      </c>
      <c r="AT44" s="182">
        <v>203274.77</v>
      </c>
      <c r="AU44" s="182">
        <v>52633.82</v>
      </c>
      <c r="AV44" s="182">
        <v>126713.85</v>
      </c>
      <c r="AW44" s="182">
        <v>23927.09</v>
      </c>
    </row>
    <row r="45" spans="1:49">
      <c r="A45" s="182">
        <v>2021</v>
      </c>
      <c r="B45" s="182">
        <v>2</v>
      </c>
      <c r="C45" s="182">
        <v>42</v>
      </c>
      <c r="D45" s="182" t="s">
        <v>286</v>
      </c>
      <c r="E45" s="182">
        <v>52.64</v>
      </c>
      <c r="F45" s="182">
        <v>0.6825</v>
      </c>
      <c r="G45" s="182">
        <v>0.30130000000000001</v>
      </c>
      <c r="H45" s="182">
        <v>0.38169999999999998</v>
      </c>
      <c r="I45" s="182">
        <v>0.37490000000000001</v>
      </c>
      <c r="J45" s="182">
        <v>0.12590000000000001</v>
      </c>
      <c r="K45" s="182">
        <v>4.4299999999999999E-2</v>
      </c>
      <c r="L45" s="182">
        <v>8.1699999999999995E-2</v>
      </c>
      <c r="M45" s="182">
        <v>0.1784</v>
      </c>
      <c r="N45" s="182">
        <v>0.12989999999999999</v>
      </c>
      <c r="O45" s="182">
        <v>0.2601</v>
      </c>
      <c r="P45" s="182">
        <v>0.45190000000000002</v>
      </c>
      <c r="Q45" s="182">
        <v>0.15290000000000001</v>
      </c>
      <c r="R45" s="182">
        <v>0.27689999999999998</v>
      </c>
      <c r="S45" s="182">
        <v>8.9499999999999996E-2</v>
      </c>
      <c r="T45" s="182">
        <v>0.13159999999999999</v>
      </c>
      <c r="U45" s="182">
        <v>0.22789999999999999</v>
      </c>
      <c r="V45" s="182">
        <v>0.1067</v>
      </c>
      <c r="W45" s="182">
        <v>0.34820000000000001</v>
      </c>
      <c r="X45" s="182">
        <v>0.25059999999999999</v>
      </c>
      <c r="Y45" s="182">
        <v>0.41499999999999998</v>
      </c>
      <c r="Z45" s="182">
        <v>0.45019999999999999</v>
      </c>
      <c r="AA45" s="182">
        <v>0.84760000000000002</v>
      </c>
      <c r="AB45" s="182">
        <v>0.14829999999999999</v>
      </c>
      <c r="AC45" s="182">
        <v>0.30880000000000002</v>
      </c>
      <c r="AD45" s="182">
        <v>0.61209999999999998</v>
      </c>
      <c r="AE45" s="182">
        <v>0.1431</v>
      </c>
      <c r="AF45" s="182">
        <v>0.27700000000000002</v>
      </c>
      <c r="AG45" s="182">
        <v>0.54479999999999995</v>
      </c>
      <c r="AH45" s="182">
        <v>0.1065</v>
      </c>
      <c r="AI45" s="182">
        <v>0.2021</v>
      </c>
      <c r="AJ45" s="182">
        <v>0.29389999999999999</v>
      </c>
      <c r="AK45" s="182">
        <v>0.75929999999999997</v>
      </c>
      <c r="AL45" s="182">
        <v>0.17380000000000001</v>
      </c>
      <c r="AM45" s="182">
        <v>5.5500000000000001E-2</v>
      </c>
      <c r="AN45" s="182">
        <v>1.15E-2</v>
      </c>
      <c r="AO45" s="182">
        <v>0.67589999999999995</v>
      </c>
      <c r="AP45" s="182">
        <v>234824.19</v>
      </c>
      <c r="AQ45" s="182">
        <v>56514.52</v>
      </c>
      <c r="AR45" s="182">
        <v>151162.9</v>
      </c>
      <c r="AS45" s="182">
        <v>27146.77</v>
      </c>
      <c r="AT45" s="182">
        <v>229720.3</v>
      </c>
      <c r="AU45" s="182">
        <v>52235.61</v>
      </c>
      <c r="AV45" s="182">
        <v>149860.92000000001</v>
      </c>
      <c r="AW45" s="182">
        <v>27623.78</v>
      </c>
    </row>
  </sheetData>
  <sheetProtection algorithmName="SHA-512" hashValue="tcIc6L7XFENt1qC2TGbYVCeVv+nod2hOiGHMuRaoQklm4ZvAYNLjPNdoOBitkAny3t8HuiPWd5e9eDaCz+AQTA==" saltValue="M6zpkfO9RgnSSUZVlBRJWQ==" spinCount="100000" sheet="1" selectLockedCells="1" selectUnlockedCells="1"/>
  <phoneticPr fontId="1"/>
  <pageMargins left="0.70866141732283472" right="0.70866141732283472" top="0.74803149606299213" bottom="0.74803149606299213" header="0.31496062992125984" footer="0.31496062992125984"/>
  <pageSetup paperSize="8" scale="61" fitToWidth="2" orientation="landscape" r:id="rId1"/>
  <headerFooter>
    <oddHeader>&amp;L機密性2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45"/>
  <sheetViews>
    <sheetView zoomScale="70" zoomScaleNormal="70" workbookViewId="0">
      <selection activeCell="M9" sqref="M9"/>
    </sheetView>
  </sheetViews>
  <sheetFormatPr defaultColWidth="8.75" defaultRowHeight="18.75"/>
  <cols>
    <col min="1" max="16384" width="8.75" style="182"/>
  </cols>
  <sheetData>
    <row r="1" spans="1:49">
      <c r="A1" s="178">
        <v>1</v>
      </c>
      <c r="B1" s="178">
        <v>2</v>
      </c>
      <c r="C1" s="178">
        <v>3</v>
      </c>
      <c r="D1" s="178">
        <v>4</v>
      </c>
      <c r="E1" s="178">
        <v>5</v>
      </c>
      <c r="F1" s="178">
        <v>6</v>
      </c>
      <c r="G1" s="178">
        <v>7</v>
      </c>
      <c r="H1" s="178">
        <v>8</v>
      </c>
      <c r="I1" s="178">
        <v>9</v>
      </c>
      <c r="J1" s="178">
        <v>10</v>
      </c>
      <c r="K1" s="178">
        <v>11</v>
      </c>
      <c r="L1" s="178">
        <v>12</v>
      </c>
      <c r="M1" s="178">
        <v>13</v>
      </c>
      <c r="N1" s="178">
        <v>14</v>
      </c>
      <c r="O1" s="178">
        <v>15</v>
      </c>
      <c r="P1" s="178">
        <v>16</v>
      </c>
      <c r="Q1" s="178">
        <v>17</v>
      </c>
      <c r="R1" s="178">
        <v>18</v>
      </c>
      <c r="S1" s="178">
        <v>19</v>
      </c>
      <c r="T1" s="178">
        <v>20</v>
      </c>
      <c r="U1" s="178">
        <v>21</v>
      </c>
      <c r="V1" s="178">
        <v>22</v>
      </c>
      <c r="W1" s="178">
        <v>23</v>
      </c>
      <c r="X1" s="178">
        <v>24</v>
      </c>
      <c r="Y1" s="178">
        <v>25</v>
      </c>
      <c r="Z1" s="178">
        <v>26</v>
      </c>
      <c r="AA1" s="178">
        <v>27</v>
      </c>
      <c r="AB1" s="178">
        <v>28</v>
      </c>
      <c r="AC1" s="178">
        <v>29</v>
      </c>
      <c r="AD1" s="178">
        <v>30</v>
      </c>
      <c r="AE1" s="178">
        <v>31</v>
      </c>
      <c r="AF1" s="178">
        <v>32</v>
      </c>
      <c r="AG1" s="178">
        <v>33</v>
      </c>
      <c r="AH1" s="178">
        <v>34</v>
      </c>
      <c r="AI1" s="178">
        <v>35</v>
      </c>
      <c r="AJ1" s="178">
        <v>36</v>
      </c>
      <c r="AK1" s="178">
        <v>37</v>
      </c>
      <c r="AL1" s="178">
        <v>38</v>
      </c>
      <c r="AM1" s="178">
        <v>39</v>
      </c>
      <c r="AN1" s="178">
        <v>40</v>
      </c>
      <c r="AO1" s="178">
        <v>41</v>
      </c>
      <c r="AP1" s="178">
        <v>42</v>
      </c>
      <c r="AQ1" s="178">
        <v>43</v>
      </c>
      <c r="AR1" s="178">
        <v>44</v>
      </c>
      <c r="AS1" s="178">
        <v>45</v>
      </c>
      <c r="AT1" s="178">
        <v>46</v>
      </c>
      <c r="AU1" s="178">
        <v>47</v>
      </c>
      <c r="AV1" s="178">
        <v>48</v>
      </c>
      <c r="AW1" s="178">
        <v>49</v>
      </c>
    </row>
    <row r="2" spans="1:49" s="180" customFormat="1" ht="112.5">
      <c r="A2" s="179" t="s">
        <v>33</v>
      </c>
      <c r="B2" s="179" t="s">
        <v>34</v>
      </c>
      <c r="C2" s="179" t="s">
        <v>35</v>
      </c>
      <c r="D2" s="179" t="s">
        <v>36</v>
      </c>
      <c r="E2" s="179" t="s">
        <v>37</v>
      </c>
      <c r="F2" s="179" t="s">
        <v>38</v>
      </c>
      <c r="G2" s="179" t="s">
        <v>39</v>
      </c>
      <c r="H2" s="179" t="s">
        <v>40</v>
      </c>
      <c r="I2" s="179" t="s">
        <v>41</v>
      </c>
      <c r="J2" s="179" t="s">
        <v>42</v>
      </c>
      <c r="K2" s="179" t="s">
        <v>43</v>
      </c>
      <c r="L2" s="179" t="s">
        <v>44</v>
      </c>
      <c r="M2" s="179" t="s">
        <v>45</v>
      </c>
      <c r="N2" s="179" t="s">
        <v>46</v>
      </c>
      <c r="O2" s="179" t="s">
        <v>47</v>
      </c>
      <c r="P2" s="179" t="s">
        <v>48</v>
      </c>
      <c r="Q2" s="179" t="s">
        <v>49</v>
      </c>
      <c r="R2" s="179" t="s">
        <v>50</v>
      </c>
      <c r="S2" s="179" t="s">
        <v>51</v>
      </c>
      <c r="T2" s="179" t="s">
        <v>52</v>
      </c>
      <c r="U2" s="179" t="s">
        <v>53</v>
      </c>
      <c r="V2" s="179" t="s">
        <v>54</v>
      </c>
      <c r="W2" s="179" t="s">
        <v>55</v>
      </c>
      <c r="X2" s="179" t="s">
        <v>56</v>
      </c>
      <c r="Y2" s="179" t="s">
        <v>57</v>
      </c>
      <c r="Z2" s="179" t="s">
        <v>58</v>
      </c>
      <c r="AA2" s="179" t="s">
        <v>59</v>
      </c>
      <c r="AB2" s="179" t="s">
        <v>60</v>
      </c>
      <c r="AC2" s="179" t="s">
        <v>61</v>
      </c>
      <c r="AD2" s="179" t="s">
        <v>62</v>
      </c>
      <c r="AE2" s="179" t="s">
        <v>63</v>
      </c>
      <c r="AF2" s="179" t="s">
        <v>64</v>
      </c>
      <c r="AG2" s="179" t="s">
        <v>65</v>
      </c>
      <c r="AH2" s="179" t="s">
        <v>66</v>
      </c>
      <c r="AI2" s="179" t="s">
        <v>67</v>
      </c>
      <c r="AJ2" s="179" t="s">
        <v>68</v>
      </c>
      <c r="AK2" s="179" t="s">
        <v>69</v>
      </c>
      <c r="AL2" s="179" t="s">
        <v>70</v>
      </c>
      <c r="AM2" s="179" t="s">
        <v>71</v>
      </c>
      <c r="AN2" s="179" t="s">
        <v>72</v>
      </c>
      <c r="AO2" s="179" t="s">
        <v>73</v>
      </c>
      <c r="AP2" s="179" t="s">
        <v>74</v>
      </c>
      <c r="AQ2" s="179" t="s">
        <v>75</v>
      </c>
      <c r="AR2" s="179" t="s">
        <v>76</v>
      </c>
      <c r="AS2" s="179" t="s">
        <v>77</v>
      </c>
      <c r="AT2" s="179" t="s">
        <v>78</v>
      </c>
      <c r="AU2" s="179" t="s">
        <v>79</v>
      </c>
      <c r="AV2" s="179" t="s">
        <v>80</v>
      </c>
      <c r="AW2" s="179" t="s">
        <v>81</v>
      </c>
    </row>
    <row r="3" spans="1:49">
      <c r="A3" s="165">
        <v>2020</v>
      </c>
      <c r="B3" s="165">
        <v>1</v>
      </c>
      <c r="C3" s="165"/>
      <c r="D3" s="165" t="s">
        <v>246</v>
      </c>
      <c r="E3" s="165">
        <v>44.44</v>
      </c>
      <c r="F3" s="165">
        <v>0.55430000000000001</v>
      </c>
      <c r="G3" s="165">
        <v>0.44040000000000001</v>
      </c>
      <c r="H3" s="165">
        <v>0.11310000000000001</v>
      </c>
      <c r="I3" s="165">
        <v>0.23699999999999999</v>
      </c>
      <c r="J3" s="165">
        <v>0.22259999999999999</v>
      </c>
      <c r="K3" s="165">
        <v>0.13550000000000001</v>
      </c>
      <c r="L3" s="165">
        <v>8.72E-2</v>
      </c>
      <c r="M3" s="165">
        <v>0.16639999999999999</v>
      </c>
      <c r="N3" s="165">
        <v>0.1341</v>
      </c>
      <c r="O3" s="165">
        <v>0.38240000000000002</v>
      </c>
      <c r="P3" s="165">
        <v>0.4415</v>
      </c>
      <c r="Q3" s="165">
        <v>0.1527</v>
      </c>
      <c r="R3" s="165">
        <v>0.29409999999999997</v>
      </c>
      <c r="S3" s="165">
        <v>0.13980000000000001</v>
      </c>
      <c r="T3" s="165">
        <v>0.16420000000000001</v>
      </c>
      <c r="U3" s="165">
        <v>0.33800000000000002</v>
      </c>
      <c r="V3" s="165">
        <v>0.3049</v>
      </c>
      <c r="W3" s="165">
        <v>0.43919999999999998</v>
      </c>
      <c r="X3" s="165">
        <v>0.2107</v>
      </c>
      <c r="Y3" s="165">
        <v>0.37719999999999998</v>
      </c>
      <c r="Z3" s="165">
        <v>0.43830000000000002</v>
      </c>
      <c r="AA3" s="165">
        <v>0.83069999999999999</v>
      </c>
      <c r="AB3" s="165">
        <v>0.16</v>
      </c>
      <c r="AC3" s="165">
        <v>0.35039999999999999</v>
      </c>
      <c r="AD3" s="165">
        <v>0.58230000000000004</v>
      </c>
      <c r="AE3" s="165">
        <v>0.33939999999999998</v>
      </c>
      <c r="AF3" s="165">
        <v>0.20269999999999999</v>
      </c>
      <c r="AG3" s="165">
        <v>0.57450000000000001</v>
      </c>
      <c r="AH3" s="165">
        <v>0.23139999999999999</v>
      </c>
      <c r="AI3" s="165">
        <v>0.27189999999999998</v>
      </c>
      <c r="AJ3" s="165">
        <v>0.29010000000000002</v>
      </c>
      <c r="AK3" s="165">
        <v>0.66790000000000005</v>
      </c>
      <c r="AL3" s="165">
        <v>0.2087</v>
      </c>
      <c r="AM3" s="165">
        <v>9.0899999999999995E-2</v>
      </c>
      <c r="AN3" s="165">
        <v>3.2399999999999998E-2</v>
      </c>
      <c r="AO3" s="165">
        <v>0.63080000000000003</v>
      </c>
      <c r="AP3" s="165">
        <v>165449.03</v>
      </c>
      <c r="AQ3" s="165">
        <v>42072.35</v>
      </c>
      <c r="AR3" s="165">
        <v>101458.69</v>
      </c>
      <c r="AS3" s="165">
        <v>21917.99</v>
      </c>
      <c r="AT3" s="165">
        <v>165230.73000000001</v>
      </c>
      <c r="AU3" s="165">
        <v>40529.51</v>
      </c>
      <c r="AV3" s="165">
        <v>102620.61</v>
      </c>
      <c r="AW3" s="165">
        <v>22080.61</v>
      </c>
    </row>
    <row r="4" spans="1:49">
      <c r="A4" s="165">
        <v>2020</v>
      </c>
      <c r="B4" s="165">
        <v>2</v>
      </c>
      <c r="C4" s="165">
        <v>1</v>
      </c>
      <c r="D4" s="165" t="s">
        <v>247</v>
      </c>
      <c r="E4" s="165">
        <v>45.28</v>
      </c>
      <c r="F4" s="165">
        <v>0.5111</v>
      </c>
      <c r="G4" s="165">
        <v>0.46829999999999999</v>
      </c>
      <c r="H4" s="165">
        <v>3.9699999999999999E-2</v>
      </c>
      <c r="I4" s="165">
        <v>0.2104</v>
      </c>
      <c r="J4" s="165">
        <v>0.2147</v>
      </c>
      <c r="K4" s="165">
        <v>0.13020000000000001</v>
      </c>
      <c r="L4" s="165">
        <v>8.4500000000000006E-2</v>
      </c>
      <c r="M4" s="165">
        <v>0.25230000000000002</v>
      </c>
      <c r="N4" s="165">
        <v>0.20200000000000001</v>
      </c>
      <c r="O4" s="165">
        <v>0.3841</v>
      </c>
      <c r="P4" s="165">
        <v>0.49370000000000003</v>
      </c>
      <c r="Q4" s="165">
        <v>0.1777</v>
      </c>
      <c r="R4" s="165">
        <v>0.2959</v>
      </c>
      <c r="S4" s="165">
        <v>0.14130000000000001</v>
      </c>
      <c r="T4" s="165">
        <v>0.1716</v>
      </c>
      <c r="U4" s="165">
        <v>0.37730000000000002</v>
      </c>
      <c r="V4" s="165">
        <v>0.35659999999999997</v>
      </c>
      <c r="W4" s="165">
        <v>0.4098</v>
      </c>
      <c r="X4" s="165">
        <v>0.2828</v>
      </c>
      <c r="Y4" s="165">
        <v>0.49099999999999999</v>
      </c>
      <c r="Z4" s="165">
        <v>0.44090000000000001</v>
      </c>
      <c r="AA4" s="165">
        <v>0.80330000000000001</v>
      </c>
      <c r="AB4" s="165">
        <v>0.18490000000000001</v>
      </c>
      <c r="AC4" s="165">
        <v>0.32990000000000003</v>
      </c>
      <c r="AD4" s="165">
        <v>0.60709999999999997</v>
      </c>
      <c r="AE4" s="165">
        <v>0.2868</v>
      </c>
      <c r="AF4" s="165">
        <v>0.19550000000000001</v>
      </c>
      <c r="AG4" s="165">
        <v>0.56840000000000002</v>
      </c>
      <c r="AH4" s="165">
        <v>0.2152</v>
      </c>
      <c r="AI4" s="165">
        <v>0.35</v>
      </c>
      <c r="AJ4" s="165">
        <v>0.26169999999999999</v>
      </c>
      <c r="AK4" s="165">
        <v>0.59099999999999997</v>
      </c>
      <c r="AL4" s="165">
        <v>0.2495</v>
      </c>
      <c r="AM4" s="165">
        <v>0.11990000000000001</v>
      </c>
      <c r="AN4" s="165">
        <v>3.9600000000000003E-2</v>
      </c>
      <c r="AO4" s="165">
        <v>0.68810000000000004</v>
      </c>
      <c r="AP4" s="165">
        <v>172312.02</v>
      </c>
      <c r="AQ4" s="165">
        <v>54431.99</v>
      </c>
      <c r="AR4" s="165">
        <v>98978.94</v>
      </c>
      <c r="AS4" s="165">
        <v>18901.09</v>
      </c>
      <c r="AT4" s="165">
        <v>168866.32</v>
      </c>
      <c r="AU4" s="165">
        <v>51470.7</v>
      </c>
      <c r="AV4" s="165">
        <v>97558.22</v>
      </c>
      <c r="AW4" s="165">
        <v>19837.400000000001</v>
      </c>
    </row>
    <row r="5" spans="1:49">
      <c r="A5" s="165">
        <v>2020</v>
      </c>
      <c r="B5" s="165">
        <v>2</v>
      </c>
      <c r="C5" s="165">
        <v>2</v>
      </c>
      <c r="D5" s="165" t="s">
        <v>248</v>
      </c>
      <c r="E5" s="165">
        <v>49.9</v>
      </c>
      <c r="F5" s="165">
        <v>0.6492</v>
      </c>
      <c r="G5" s="165">
        <v>0.54459999999999997</v>
      </c>
      <c r="H5" s="165">
        <v>0.10929999999999999</v>
      </c>
      <c r="I5" s="165">
        <v>0.2021</v>
      </c>
      <c r="J5" s="165">
        <v>0.25280000000000002</v>
      </c>
      <c r="K5" s="165">
        <v>0.1704</v>
      </c>
      <c r="L5" s="165">
        <v>8.2500000000000004E-2</v>
      </c>
      <c r="M5" s="165">
        <v>0.22720000000000001</v>
      </c>
      <c r="N5" s="165">
        <v>0.1744</v>
      </c>
      <c r="O5" s="165">
        <v>0.48080000000000001</v>
      </c>
      <c r="P5" s="165">
        <v>0.57730000000000004</v>
      </c>
      <c r="Q5" s="165">
        <v>0.219</v>
      </c>
      <c r="R5" s="165">
        <v>0.3901</v>
      </c>
      <c r="S5" s="165">
        <v>0.16500000000000001</v>
      </c>
      <c r="T5" s="165">
        <v>0.25019999999999998</v>
      </c>
      <c r="U5" s="165">
        <v>0.45190000000000002</v>
      </c>
      <c r="V5" s="165">
        <v>0.41149999999999998</v>
      </c>
      <c r="W5" s="165">
        <v>0.48849999999999999</v>
      </c>
      <c r="X5" s="165">
        <v>0.21740000000000001</v>
      </c>
      <c r="Y5" s="165">
        <v>0.28939999999999999</v>
      </c>
      <c r="Z5" s="165">
        <v>0.37240000000000001</v>
      </c>
      <c r="AA5" s="165">
        <v>0.79400000000000004</v>
      </c>
      <c r="AB5" s="165">
        <v>0.1925</v>
      </c>
      <c r="AC5" s="165">
        <v>0.3206</v>
      </c>
      <c r="AD5" s="165">
        <v>0.62029999999999996</v>
      </c>
      <c r="AE5" s="165">
        <v>0.26250000000000001</v>
      </c>
      <c r="AF5" s="165">
        <v>0.13880000000000001</v>
      </c>
      <c r="AG5" s="165">
        <v>0.55230000000000001</v>
      </c>
      <c r="AH5" s="165">
        <v>0.22409999999999999</v>
      </c>
      <c r="AI5" s="165">
        <v>0.40920000000000001</v>
      </c>
      <c r="AJ5" s="165">
        <v>0.2457</v>
      </c>
      <c r="AK5" s="165">
        <v>0.53090000000000004</v>
      </c>
      <c r="AL5" s="165">
        <v>0.28000000000000003</v>
      </c>
      <c r="AM5" s="165">
        <v>0.1452</v>
      </c>
      <c r="AN5" s="165">
        <v>4.3900000000000002E-2</v>
      </c>
      <c r="AO5" s="165">
        <v>0.6714</v>
      </c>
      <c r="AP5" s="165">
        <v>203423.69</v>
      </c>
      <c r="AQ5" s="165">
        <v>61512.79</v>
      </c>
      <c r="AR5" s="165">
        <v>120865.72</v>
      </c>
      <c r="AS5" s="165">
        <v>21045.18</v>
      </c>
      <c r="AT5" s="165">
        <v>220409.2</v>
      </c>
      <c r="AU5" s="165">
        <v>64196.2</v>
      </c>
      <c r="AV5" s="165">
        <v>132780.10999999999</v>
      </c>
      <c r="AW5" s="165">
        <v>23432.89</v>
      </c>
    </row>
    <row r="6" spans="1:49">
      <c r="A6" s="165">
        <v>2020</v>
      </c>
      <c r="B6" s="165">
        <v>2</v>
      </c>
      <c r="C6" s="165">
        <v>3</v>
      </c>
      <c r="D6" s="165" t="s">
        <v>249</v>
      </c>
      <c r="E6" s="165">
        <v>47.92</v>
      </c>
      <c r="F6" s="165">
        <v>0.54700000000000004</v>
      </c>
      <c r="G6" s="165">
        <v>0.49370000000000003</v>
      </c>
      <c r="H6" s="165">
        <v>5.2200000000000003E-2</v>
      </c>
      <c r="I6" s="165">
        <v>0.21029999999999999</v>
      </c>
      <c r="J6" s="165">
        <v>0.26550000000000001</v>
      </c>
      <c r="K6" s="165">
        <v>0.17699999999999999</v>
      </c>
      <c r="L6" s="165">
        <v>8.8499999999999995E-2</v>
      </c>
      <c r="M6" s="165">
        <v>0.22420000000000001</v>
      </c>
      <c r="N6" s="165">
        <v>0.1779</v>
      </c>
      <c r="O6" s="165">
        <v>0.48770000000000002</v>
      </c>
      <c r="P6" s="165">
        <v>0.54320000000000002</v>
      </c>
      <c r="Q6" s="165">
        <v>0.21560000000000001</v>
      </c>
      <c r="R6" s="165">
        <v>0.37180000000000002</v>
      </c>
      <c r="S6" s="165">
        <v>0.1701</v>
      </c>
      <c r="T6" s="165">
        <v>0.2414</v>
      </c>
      <c r="U6" s="165">
        <v>0.44690000000000002</v>
      </c>
      <c r="V6" s="165">
        <v>0.41739999999999999</v>
      </c>
      <c r="W6" s="165">
        <v>0.50139999999999996</v>
      </c>
      <c r="X6" s="165">
        <v>0.2407</v>
      </c>
      <c r="Y6" s="165">
        <v>0.379</v>
      </c>
      <c r="Z6" s="165">
        <v>0.42099999999999999</v>
      </c>
      <c r="AA6" s="165">
        <v>0.78590000000000004</v>
      </c>
      <c r="AB6" s="165">
        <v>0.19839999999999999</v>
      </c>
      <c r="AC6" s="165">
        <v>0.34770000000000001</v>
      </c>
      <c r="AD6" s="165">
        <v>0.59219999999999995</v>
      </c>
      <c r="AE6" s="165">
        <v>0.34589999999999999</v>
      </c>
      <c r="AF6" s="165">
        <v>0.14680000000000001</v>
      </c>
      <c r="AG6" s="165">
        <v>0.55259999999999998</v>
      </c>
      <c r="AH6" s="165">
        <v>0.24579999999999999</v>
      </c>
      <c r="AI6" s="165">
        <v>0.41699999999999998</v>
      </c>
      <c r="AJ6" s="165">
        <v>0.26390000000000002</v>
      </c>
      <c r="AK6" s="165">
        <v>0.51970000000000005</v>
      </c>
      <c r="AL6" s="165">
        <v>0.28320000000000001</v>
      </c>
      <c r="AM6" s="165">
        <v>0.14749999999999999</v>
      </c>
      <c r="AN6" s="165">
        <v>4.9599999999999998E-2</v>
      </c>
      <c r="AO6" s="165">
        <v>0.68720000000000003</v>
      </c>
      <c r="AP6" s="165">
        <v>193386.2</v>
      </c>
      <c r="AQ6" s="165">
        <v>60812.3</v>
      </c>
      <c r="AR6" s="165">
        <v>112677.62</v>
      </c>
      <c r="AS6" s="165">
        <v>19896.28</v>
      </c>
      <c r="AT6" s="165">
        <v>208422.31</v>
      </c>
      <c r="AU6" s="165">
        <v>65950.36</v>
      </c>
      <c r="AV6" s="165">
        <v>121550.03</v>
      </c>
      <c r="AW6" s="165">
        <v>20921.93</v>
      </c>
    </row>
    <row r="7" spans="1:49">
      <c r="A7" s="165">
        <v>2020</v>
      </c>
      <c r="B7" s="165">
        <v>2</v>
      </c>
      <c r="C7" s="165">
        <v>4</v>
      </c>
      <c r="D7" s="165" t="s">
        <v>250</v>
      </c>
      <c r="E7" s="165">
        <v>45.34</v>
      </c>
      <c r="F7" s="165">
        <v>0.39510000000000001</v>
      </c>
      <c r="G7" s="165">
        <v>0.35189999999999999</v>
      </c>
      <c r="H7" s="165">
        <v>3.9899999999999998E-2</v>
      </c>
      <c r="I7" s="165">
        <v>0.1782</v>
      </c>
      <c r="J7" s="165">
        <v>0.28079999999999999</v>
      </c>
      <c r="K7" s="165">
        <v>0.1963</v>
      </c>
      <c r="L7" s="165">
        <v>8.4599999999999995E-2</v>
      </c>
      <c r="M7" s="165">
        <v>0.17560000000000001</v>
      </c>
      <c r="N7" s="165">
        <v>0.13289999999999999</v>
      </c>
      <c r="O7" s="165">
        <v>0.46929999999999999</v>
      </c>
      <c r="P7" s="165">
        <v>0.51839999999999997</v>
      </c>
      <c r="Q7" s="165">
        <v>0.19309999999999999</v>
      </c>
      <c r="R7" s="165">
        <v>0.3594</v>
      </c>
      <c r="S7" s="165">
        <v>0.1691</v>
      </c>
      <c r="T7" s="165">
        <v>0.21879999999999999</v>
      </c>
      <c r="U7" s="165">
        <v>0.44919999999999999</v>
      </c>
      <c r="V7" s="165">
        <v>0.47989999999999999</v>
      </c>
      <c r="W7" s="165">
        <v>0.49430000000000002</v>
      </c>
      <c r="X7" s="165">
        <v>0.26619999999999999</v>
      </c>
      <c r="Y7" s="165">
        <v>0.43590000000000001</v>
      </c>
      <c r="Z7" s="165">
        <v>0.4335</v>
      </c>
      <c r="AA7" s="165">
        <v>0.77900000000000003</v>
      </c>
      <c r="AB7" s="165">
        <v>0.20250000000000001</v>
      </c>
      <c r="AC7" s="165">
        <v>0.33989999999999998</v>
      </c>
      <c r="AD7" s="165">
        <v>0.59860000000000002</v>
      </c>
      <c r="AE7" s="165">
        <v>0.3599</v>
      </c>
      <c r="AF7" s="165">
        <v>0.15909999999999999</v>
      </c>
      <c r="AG7" s="165">
        <v>0.55220000000000002</v>
      </c>
      <c r="AH7" s="165">
        <v>0.2525</v>
      </c>
      <c r="AI7" s="165">
        <v>0.42649999999999999</v>
      </c>
      <c r="AJ7" s="165">
        <v>0.25280000000000002</v>
      </c>
      <c r="AK7" s="165">
        <v>0.50549999999999995</v>
      </c>
      <c r="AL7" s="165">
        <v>0.27060000000000001</v>
      </c>
      <c r="AM7" s="165">
        <v>0.16059999999999999</v>
      </c>
      <c r="AN7" s="165">
        <v>6.3399999999999998E-2</v>
      </c>
      <c r="AO7" s="165">
        <v>0.68559999999999999</v>
      </c>
      <c r="AP7" s="165">
        <v>173407.49</v>
      </c>
      <c r="AQ7" s="165">
        <v>54398.52</v>
      </c>
      <c r="AR7" s="165">
        <v>99991.16</v>
      </c>
      <c r="AS7" s="165">
        <v>19017.82</v>
      </c>
      <c r="AT7" s="165">
        <v>180107.76</v>
      </c>
      <c r="AU7" s="165">
        <v>57163.53</v>
      </c>
      <c r="AV7" s="165">
        <v>103313.25</v>
      </c>
      <c r="AW7" s="165">
        <v>19630.98</v>
      </c>
    </row>
    <row r="8" spans="1:49">
      <c r="A8" s="165">
        <v>2020</v>
      </c>
      <c r="B8" s="165">
        <v>2</v>
      </c>
      <c r="C8" s="165">
        <v>5</v>
      </c>
      <c r="D8" s="165" t="s">
        <v>287</v>
      </c>
      <c r="E8" s="165">
        <v>46.51</v>
      </c>
      <c r="F8" s="165">
        <v>0.53790000000000004</v>
      </c>
      <c r="G8" s="165">
        <v>0.4985</v>
      </c>
      <c r="H8" s="165">
        <v>3.9899999999999998E-2</v>
      </c>
      <c r="I8" s="165">
        <v>0.2077</v>
      </c>
      <c r="J8" s="165">
        <v>0.27310000000000001</v>
      </c>
      <c r="K8" s="165">
        <v>0.18049999999999999</v>
      </c>
      <c r="L8" s="165">
        <v>9.2600000000000002E-2</v>
      </c>
      <c r="M8" s="165">
        <v>0.21940000000000001</v>
      </c>
      <c r="N8" s="165">
        <v>0.17419999999999999</v>
      </c>
      <c r="O8" s="165">
        <v>0.46350000000000002</v>
      </c>
      <c r="P8" s="165">
        <v>0.48709999999999998</v>
      </c>
      <c r="Q8" s="165">
        <v>0.18729999999999999</v>
      </c>
      <c r="R8" s="165">
        <v>0.35770000000000002</v>
      </c>
      <c r="S8" s="165">
        <v>0.1668</v>
      </c>
      <c r="T8" s="165">
        <v>0.2107</v>
      </c>
      <c r="U8" s="165">
        <v>0.4355</v>
      </c>
      <c r="V8" s="165">
        <v>0.40960000000000002</v>
      </c>
      <c r="W8" s="165">
        <v>0.50570000000000004</v>
      </c>
      <c r="X8" s="165">
        <v>0.22520000000000001</v>
      </c>
      <c r="Y8" s="165">
        <v>0.4088</v>
      </c>
      <c r="Z8" s="165">
        <v>0.42749999999999999</v>
      </c>
      <c r="AA8" s="165">
        <v>0.7994</v>
      </c>
      <c r="AB8" s="165">
        <v>0.187</v>
      </c>
      <c r="AC8" s="165">
        <v>0.33660000000000001</v>
      </c>
      <c r="AD8" s="165">
        <v>0.59799999999999998</v>
      </c>
      <c r="AE8" s="165">
        <v>0.34910000000000002</v>
      </c>
      <c r="AF8" s="165">
        <v>0.15390000000000001</v>
      </c>
      <c r="AG8" s="165">
        <v>0.56189999999999996</v>
      </c>
      <c r="AH8" s="165">
        <v>0.25790000000000002</v>
      </c>
      <c r="AI8" s="165">
        <v>0.38440000000000002</v>
      </c>
      <c r="AJ8" s="165">
        <v>0.28079999999999999</v>
      </c>
      <c r="AK8" s="165">
        <v>0.54010000000000002</v>
      </c>
      <c r="AL8" s="165">
        <v>0.26829999999999998</v>
      </c>
      <c r="AM8" s="165">
        <v>0.1414</v>
      </c>
      <c r="AN8" s="165">
        <v>5.0200000000000002E-2</v>
      </c>
      <c r="AO8" s="165">
        <v>0.67390000000000005</v>
      </c>
      <c r="AP8" s="165">
        <v>175752.03</v>
      </c>
      <c r="AQ8" s="165">
        <v>52131.45</v>
      </c>
      <c r="AR8" s="165">
        <v>103835.79</v>
      </c>
      <c r="AS8" s="165">
        <v>19784.79</v>
      </c>
      <c r="AT8" s="165">
        <v>186205.16</v>
      </c>
      <c r="AU8" s="165">
        <v>56074.69</v>
      </c>
      <c r="AV8" s="165">
        <v>109474.54</v>
      </c>
      <c r="AW8" s="165">
        <v>20655.93</v>
      </c>
    </row>
    <row r="9" spans="1:49">
      <c r="A9" s="165">
        <v>2020</v>
      </c>
      <c r="B9" s="165">
        <v>2</v>
      </c>
      <c r="C9" s="165">
        <v>6</v>
      </c>
      <c r="D9" s="165" t="s">
        <v>251</v>
      </c>
      <c r="E9" s="165">
        <v>44.39</v>
      </c>
      <c r="F9" s="165">
        <v>0.67449999999999999</v>
      </c>
      <c r="G9" s="165">
        <v>0.58440000000000003</v>
      </c>
      <c r="H9" s="165">
        <v>9.1399999999999995E-2</v>
      </c>
      <c r="I9" s="165">
        <v>0.20069999999999999</v>
      </c>
      <c r="J9" s="165">
        <v>0.1948</v>
      </c>
      <c r="K9" s="165">
        <v>0.1095</v>
      </c>
      <c r="L9" s="165">
        <v>8.5300000000000001E-2</v>
      </c>
      <c r="M9" s="165">
        <v>0.24179999999999999</v>
      </c>
      <c r="N9" s="165">
        <v>0.1898</v>
      </c>
      <c r="O9" s="165">
        <v>0.3337</v>
      </c>
      <c r="P9" s="165">
        <v>0.4748</v>
      </c>
      <c r="Q9" s="165">
        <v>0.1454</v>
      </c>
      <c r="R9" s="165">
        <v>0.25119999999999998</v>
      </c>
      <c r="S9" s="165">
        <v>0.1275</v>
      </c>
      <c r="T9" s="165">
        <v>0.13639999999999999</v>
      </c>
      <c r="U9" s="165">
        <v>0.30780000000000002</v>
      </c>
      <c r="V9" s="165">
        <v>0.29299999999999998</v>
      </c>
      <c r="W9" s="165">
        <v>0.37269999999999998</v>
      </c>
      <c r="X9" s="165">
        <v>0.1883</v>
      </c>
      <c r="Y9" s="165">
        <v>0.3705</v>
      </c>
      <c r="Z9" s="165">
        <v>0.41870000000000002</v>
      </c>
      <c r="AA9" s="165">
        <v>0.80769999999999997</v>
      </c>
      <c r="AB9" s="165">
        <v>0.1812</v>
      </c>
      <c r="AC9" s="165">
        <v>0.307</v>
      </c>
      <c r="AD9" s="165">
        <v>0.62519999999999998</v>
      </c>
      <c r="AE9" s="165">
        <v>0.32019999999999998</v>
      </c>
      <c r="AF9" s="165">
        <v>0.215</v>
      </c>
      <c r="AG9" s="165">
        <v>0.57320000000000004</v>
      </c>
      <c r="AH9" s="165">
        <v>0.2477</v>
      </c>
      <c r="AI9" s="165">
        <v>0.2596</v>
      </c>
      <c r="AJ9" s="165">
        <v>0.26600000000000001</v>
      </c>
      <c r="AK9" s="165">
        <v>0.68140000000000001</v>
      </c>
      <c r="AL9" s="165">
        <v>0.2016</v>
      </c>
      <c r="AM9" s="165">
        <v>8.8300000000000003E-2</v>
      </c>
      <c r="AN9" s="165">
        <v>2.87E-2</v>
      </c>
      <c r="AO9" s="165">
        <v>0.60780000000000001</v>
      </c>
      <c r="AP9" s="165">
        <v>162397.18</v>
      </c>
      <c r="AQ9" s="165">
        <v>46221.36</v>
      </c>
      <c r="AR9" s="165">
        <v>96426.73</v>
      </c>
      <c r="AS9" s="165">
        <v>19749.09</v>
      </c>
      <c r="AT9" s="165">
        <v>156347.51</v>
      </c>
      <c r="AU9" s="165">
        <v>41536.54</v>
      </c>
      <c r="AV9" s="165">
        <v>94157.47</v>
      </c>
      <c r="AW9" s="165">
        <v>20653.5</v>
      </c>
    </row>
    <row r="10" spans="1:49">
      <c r="A10" s="165">
        <v>2020</v>
      </c>
      <c r="B10" s="165">
        <v>2</v>
      </c>
      <c r="C10" s="165">
        <v>7</v>
      </c>
      <c r="D10" s="165" t="s">
        <v>252</v>
      </c>
      <c r="E10" s="165">
        <v>46.29</v>
      </c>
      <c r="F10" s="165">
        <v>0.61719999999999997</v>
      </c>
      <c r="G10" s="165">
        <v>0.53490000000000004</v>
      </c>
      <c r="H10" s="165">
        <v>7.7399999999999997E-2</v>
      </c>
      <c r="I10" s="165">
        <v>0.21249999999999999</v>
      </c>
      <c r="J10" s="165">
        <v>0.17780000000000001</v>
      </c>
      <c r="K10" s="165">
        <v>9.6199999999999994E-2</v>
      </c>
      <c r="L10" s="165">
        <v>8.1600000000000006E-2</v>
      </c>
      <c r="M10" s="165">
        <v>0.28089999999999998</v>
      </c>
      <c r="N10" s="165">
        <v>0.2271</v>
      </c>
      <c r="O10" s="165">
        <v>0.30159999999999998</v>
      </c>
      <c r="P10" s="165">
        <v>0.46010000000000001</v>
      </c>
      <c r="Q10" s="165">
        <v>0.13730000000000001</v>
      </c>
      <c r="R10" s="165">
        <v>0.2661</v>
      </c>
      <c r="S10" s="165">
        <v>0.1138</v>
      </c>
      <c r="T10" s="165">
        <v>0.1293</v>
      </c>
      <c r="U10" s="165">
        <v>0.28889999999999999</v>
      </c>
      <c r="V10" s="165">
        <v>0.2419</v>
      </c>
      <c r="W10" s="165">
        <v>0.36409999999999998</v>
      </c>
      <c r="X10" s="165">
        <v>0.17660000000000001</v>
      </c>
      <c r="Y10" s="165">
        <v>0.34499999999999997</v>
      </c>
      <c r="Z10" s="165">
        <v>0.3967</v>
      </c>
      <c r="AA10" s="165">
        <v>0.82310000000000005</v>
      </c>
      <c r="AB10" s="165">
        <v>0.1681</v>
      </c>
      <c r="AC10" s="165">
        <v>0.29049999999999998</v>
      </c>
      <c r="AD10" s="165">
        <v>0.63790000000000002</v>
      </c>
      <c r="AE10" s="165">
        <v>0.2306</v>
      </c>
      <c r="AF10" s="165">
        <v>0.20710000000000001</v>
      </c>
      <c r="AG10" s="165">
        <v>0.57099999999999995</v>
      </c>
      <c r="AH10" s="165">
        <v>0.16689999999999999</v>
      </c>
      <c r="AI10" s="165">
        <v>0.24349999999999999</v>
      </c>
      <c r="AJ10" s="165">
        <v>0.25640000000000002</v>
      </c>
      <c r="AK10" s="165">
        <v>0.71709999999999996</v>
      </c>
      <c r="AL10" s="165">
        <v>0.18459999999999999</v>
      </c>
      <c r="AM10" s="165">
        <v>7.6200000000000004E-2</v>
      </c>
      <c r="AN10" s="165">
        <v>2.2100000000000002E-2</v>
      </c>
      <c r="AO10" s="165">
        <v>0.61619999999999997</v>
      </c>
      <c r="AP10" s="165">
        <v>170824.8</v>
      </c>
      <c r="AQ10" s="165">
        <v>47610.33</v>
      </c>
      <c r="AR10" s="165">
        <v>102760.07</v>
      </c>
      <c r="AS10" s="165">
        <v>20454.400000000001</v>
      </c>
      <c r="AT10" s="165">
        <v>165040.99</v>
      </c>
      <c r="AU10" s="165">
        <v>43350.3</v>
      </c>
      <c r="AV10" s="165">
        <v>100641.98</v>
      </c>
      <c r="AW10" s="165">
        <v>21048.71</v>
      </c>
    </row>
    <row r="11" spans="1:49">
      <c r="A11" s="165">
        <v>2020</v>
      </c>
      <c r="B11" s="165">
        <v>2</v>
      </c>
      <c r="C11" s="165">
        <v>8</v>
      </c>
      <c r="D11" s="165" t="s">
        <v>253</v>
      </c>
      <c r="E11" s="165">
        <v>46.76</v>
      </c>
      <c r="F11" s="165">
        <v>0.62909999999999999</v>
      </c>
      <c r="G11" s="165">
        <v>0.56440000000000001</v>
      </c>
      <c r="H11" s="165">
        <v>6.83E-2</v>
      </c>
      <c r="I11" s="165">
        <v>0.20899999999999999</v>
      </c>
      <c r="J11" s="165">
        <v>0.21629999999999999</v>
      </c>
      <c r="K11" s="165">
        <v>0.1341</v>
      </c>
      <c r="L11" s="165">
        <v>8.2199999999999995E-2</v>
      </c>
      <c r="M11" s="165">
        <v>0.28410000000000002</v>
      </c>
      <c r="N11" s="165">
        <v>0.21959999999999999</v>
      </c>
      <c r="O11" s="165">
        <v>0.37419999999999998</v>
      </c>
      <c r="P11" s="165">
        <v>0.48909999999999998</v>
      </c>
      <c r="Q11" s="165">
        <v>0.15740000000000001</v>
      </c>
      <c r="R11" s="165">
        <v>0.2838</v>
      </c>
      <c r="S11" s="165">
        <v>0.14230000000000001</v>
      </c>
      <c r="T11" s="165">
        <v>0.15809999999999999</v>
      </c>
      <c r="U11" s="165">
        <v>0.37309999999999999</v>
      </c>
      <c r="V11" s="165">
        <v>0.35770000000000002</v>
      </c>
      <c r="W11" s="165">
        <v>0.3926</v>
      </c>
      <c r="X11" s="165">
        <v>0.2049</v>
      </c>
      <c r="Y11" s="165">
        <v>0.39140000000000003</v>
      </c>
      <c r="Z11" s="165">
        <v>0.40760000000000002</v>
      </c>
      <c r="AA11" s="165">
        <v>0.81020000000000003</v>
      </c>
      <c r="AB11" s="165">
        <v>0.1774</v>
      </c>
      <c r="AC11" s="165">
        <v>0.31730000000000003</v>
      </c>
      <c r="AD11" s="165">
        <v>0.61870000000000003</v>
      </c>
      <c r="AE11" s="165">
        <v>0.29139999999999999</v>
      </c>
      <c r="AF11" s="165">
        <v>0.18659999999999999</v>
      </c>
      <c r="AG11" s="165">
        <v>0.56459999999999999</v>
      </c>
      <c r="AH11" s="165">
        <v>0.20580000000000001</v>
      </c>
      <c r="AI11" s="165">
        <v>0.34289999999999998</v>
      </c>
      <c r="AJ11" s="165">
        <v>0.26500000000000001</v>
      </c>
      <c r="AK11" s="165">
        <v>0.61170000000000002</v>
      </c>
      <c r="AL11" s="165">
        <v>0.245</v>
      </c>
      <c r="AM11" s="165">
        <v>0.1111</v>
      </c>
      <c r="AN11" s="165">
        <v>3.2199999999999999E-2</v>
      </c>
      <c r="AO11" s="165">
        <v>0.64510000000000001</v>
      </c>
      <c r="AP11" s="165">
        <v>173786.41</v>
      </c>
      <c r="AQ11" s="165">
        <v>50647.78</v>
      </c>
      <c r="AR11" s="165">
        <v>102703.17</v>
      </c>
      <c r="AS11" s="165">
        <v>20435.46</v>
      </c>
      <c r="AT11" s="165">
        <v>173327.64</v>
      </c>
      <c r="AU11" s="165">
        <v>49535.82</v>
      </c>
      <c r="AV11" s="165">
        <v>102158.81</v>
      </c>
      <c r="AW11" s="165">
        <v>21633.02</v>
      </c>
    </row>
    <row r="12" spans="1:49">
      <c r="A12" s="165">
        <v>2020</v>
      </c>
      <c r="B12" s="165">
        <v>2</v>
      </c>
      <c r="C12" s="165">
        <v>9</v>
      </c>
      <c r="D12" s="165" t="s">
        <v>254</v>
      </c>
      <c r="E12" s="165">
        <v>45.04</v>
      </c>
      <c r="F12" s="165">
        <v>0.66610000000000003</v>
      </c>
      <c r="G12" s="165">
        <v>0.59360000000000002</v>
      </c>
      <c r="H12" s="165">
        <v>7.5600000000000001E-2</v>
      </c>
      <c r="I12" s="165">
        <v>0.1973</v>
      </c>
      <c r="J12" s="165">
        <v>0.22109999999999999</v>
      </c>
      <c r="K12" s="165">
        <v>0.13980000000000001</v>
      </c>
      <c r="L12" s="165">
        <v>8.1299999999999997E-2</v>
      </c>
      <c r="M12" s="165">
        <v>0.25369999999999998</v>
      </c>
      <c r="N12" s="165">
        <v>0.19270000000000001</v>
      </c>
      <c r="O12" s="165">
        <v>0.37269999999999998</v>
      </c>
      <c r="P12" s="165">
        <v>0.47799999999999998</v>
      </c>
      <c r="Q12" s="165">
        <v>0.1474</v>
      </c>
      <c r="R12" s="165">
        <v>0.27050000000000002</v>
      </c>
      <c r="S12" s="165">
        <v>0.14030000000000001</v>
      </c>
      <c r="T12" s="165">
        <v>0.15459999999999999</v>
      </c>
      <c r="U12" s="165">
        <v>0.35949999999999999</v>
      </c>
      <c r="V12" s="165">
        <v>0.3468</v>
      </c>
      <c r="W12" s="165">
        <v>0.39810000000000001</v>
      </c>
      <c r="X12" s="165">
        <v>0.20710000000000001</v>
      </c>
      <c r="Y12" s="165">
        <v>0.37190000000000001</v>
      </c>
      <c r="Z12" s="165">
        <v>0.39910000000000001</v>
      </c>
      <c r="AA12" s="165">
        <v>0.81210000000000004</v>
      </c>
      <c r="AB12" s="165">
        <v>0.17630000000000001</v>
      </c>
      <c r="AC12" s="165">
        <v>0.32329999999999998</v>
      </c>
      <c r="AD12" s="165">
        <v>0.60880000000000001</v>
      </c>
      <c r="AE12" s="165">
        <v>0.31180000000000002</v>
      </c>
      <c r="AF12" s="165">
        <v>0.1968</v>
      </c>
      <c r="AG12" s="165">
        <v>0.57569999999999999</v>
      </c>
      <c r="AH12" s="165">
        <v>0.23730000000000001</v>
      </c>
      <c r="AI12" s="165">
        <v>0.3034</v>
      </c>
      <c r="AJ12" s="165">
        <v>0.2732</v>
      </c>
      <c r="AK12" s="165">
        <v>0.62970000000000004</v>
      </c>
      <c r="AL12" s="165">
        <v>0.23050000000000001</v>
      </c>
      <c r="AM12" s="165">
        <v>0.1057</v>
      </c>
      <c r="AN12" s="165">
        <v>3.4099999999999998E-2</v>
      </c>
      <c r="AO12" s="165">
        <v>0.60240000000000005</v>
      </c>
      <c r="AP12" s="165">
        <v>161528.37</v>
      </c>
      <c r="AQ12" s="165">
        <v>45066.43</v>
      </c>
      <c r="AR12" s="165">
        <v>96278.48</v>
      </c>
      <c r="AS12" s="165">
        <v>20183.46</v>
      </c>
      <c r="AT12" s="165">
        <v>156647.26</v>
      </c>
      <c r="AU12" s="165">
        <v>41556.370000000003</v>
      </c>
      <c r="AV12" s="165">
        <v>93809.11</v>
      </c>
      <c r="AW12" s="165">
        <v>21281.78</v>
      </c>
    </row>
    <row r="13" spans="1:49">
      <c r="A13" s="165">
        <v>2020</v>
      </c>
      <c r="B13" s="165">
        <v>2</v>
      </c>
      <c r="C13" s="165">
        <v>10</v>
      </c>
      <c r="D13" s="165" t="s">
        <v>255</v>
      </c>
      <c r="E13" s="165">
        <v>45.51</v>
      </c>
      <c r="F13" s="165">
        <v>0.66569999999999996</v>
      </c>
      <c r="G13" s="165">
        <v>0.63780000000000003</v>
      </c>
      <c r="H13" s="165">
        <v>3.4200000000000001E-2</v>
      </c>
      <c r="I13" s="165">
        <v>0.22239999999999999</v>
      </c>
      <c r="J13" s="165">
        <v>0.22339999999999999</v>
      </c>
      <c r="K13" s="165">
        <v>0.13550000000000001</v>
      </c>
      <c r="L13" s="165">
        <v>8.7900000000000006E-2</v>
      </c>
      <c r="M13" s="165">
        <v>0.31119999999999998</v>
      </c>
      <c r="N13" s="165">
        <v>0.25309999999999999</v>
      </c>
      <c r="O13" s="165">
        <v>0.3735</v>
      </c>
      <c r="P13" s="165">
        <v>0.43020000000000003</v>
      </c>
      <c r="Q13" s="165">
        <v>0.13639999999999999</v>
      </c>
      <c r="R13" s="165">
        <v>0.27389999999999998</v>
      </c>
      <c r="S13" s="165">
        <v>0.14169999999999999</v>
      </c>
      <c r="T13" s="165">
        <v>0.1484</v>
      </c>
      <c r="U13" s="165">
        <v>0.35870000000000002</v>
      </c>
      <c r="V13" s="165">
        <v>0.30109999999999998</v>
      </c>
      <c r="W13" s="165">
        <v>0.41749999999999998</v>
      </c>
      <c r="X13" s="165">
        <v>0.2006</v>
      </c>
      <c r="Y13" s="165">
        <v>0.35249999999999998</v>
      </c>
      <c r="Z13" s="165">
        <v>0.4214</v>
      </c>
      <c r="AA13" s="165">
        <v>0.83660000000000001</v>
      </c>
      <c r="AB13" s="165">
        <v>0.15670000000000001</v>
      </c>
      <c r="AC13" s="165">
        <v>0.32519999999999999</v>
      </c>
      <c r="AD13" s="165">
        <v>0.60070000000000001</v>
      </c>
      <c r="AE13" s="165">
        <v>0.33429999999999999</v>
      </c>
      <c r="AF13" s="165">
        <v>0.19350000000000001</v>
      </c>
      <c r="AG13" s="165">
        <v>0.56759999999999999</v>
      </c>
      <c r="AH13" s="165">
        <v>0.24379999999999999</v>
      </c>
      <c r="AI13" s="165">
        <v>0.28570000000000001</v>
      </c>
      <c r="AJ13" s="165">
        <v>0.30370000000000003</v>
      </c>
      <c r="AK13" s="165">
        <v>0.64329999999999998</v>
      </c>
      <c r="AL13" s="165">
        <v>0.22389999999999999</v>
      </c>
      <c r="AM13" s="165">
        <v>0.1002</v>
      </c>
      <c r="AN13" s="165">
        <v>3.2500000000000001E-2</v>
      </c>
      <c r="AO13" s="165">
        <v>0.59130000000000005</v>
      </c>
      <c r="AP13" s="165">
        <v>163885.91</v>
      </c>
      <c r="AQ13" s="165">
        <v>44160.41</v>
      </c>
      <c r="AR13" s="165">
        <v>98833.72</v>
      </c>
      <c r="AS13" s="165">
        <v>20891.78</v>
      </c>
      <c r="AT13" s="165">
        <v>166220.31</v>
      </c>
      <c r="AU13" s="165">
        <v>42718.58</v>
      </c>
      <c r="AV13" s="165">
        <v>101416.28</v>
      </c>
      <c r="AW13" s="165">
        <v>22085.45</v>
      </c>
    </row>
    <row r="14" spans="1:49">
      <c r="A14" s="165">
        <v>2020</v>
      </c>
      <c r="B14" s="165">
        <v>2</v>
      </c>
      <c r="C14" s="165">
        <v>11</v>
      </c>
      <c r="D14" s="165" t="s">
        <v>256</v>
      </c>
      <c r="E14" s="165">
        <v>44.53</v>
      </c>
      <c r="F14" s="165">
        <v>0.67689999999999995</v>
      </c>
      <c r="G14" s="165">
        <v>0.60609999999999997</v>
      </c>
      <c r="H14" s="165">
        <v>7.6399999999999996E-2</v>
      </c>
      <c r="I14" s="165">
        <v>0.21740000000000001</v>
      </c>
      <c r="J14" s="165">
        <v>0.22170000000000001</v>
      </c>
      <c r="K14" s="165">
        <v>0.13769999999999999</v>
      </c>
      <c r="L14" s="165">
        <v>8.4000000000000005E-2</v>
      </c>
      <c r="M14" s="165">
        <v>0.25</v>
      </c>
      <c r="N14" s="165">
        <v>0.2006</v>
      </c>
      <c r="O14" s="165">
        <v>0.38219999999999998</v>
      </c>
      <c r="P14" s="165">
        <v>0.46539999999999998</v>
      </c>
      <c r="Q14" s="165">
        <v>0.14899999999999999</v>
      </c>
      <c r="R14" s="165">
        <v>0.28599999999999998</v>
      </c>
      <c r="S14" s="165">
        <v>0.14399999999999999</v>
      </c>
      <c r="T14" s="165">
        <v>0.16039999999999999</v>
      </c>
      <c r="U14" s="165">
        <v>0.36480000000000001</v>
      </c>
      <c r="V14" s="165">
        <v>0.33119999999999999</v>
      </c>
      <c r="W14" s="165">
        <v>0.41499999999999998</v>
      </c>
      <c r="X14" s="165">
        <v>0.20949999999999999</v>
      </c>
      <c r="Y14" s="165">
        <v>0.36620000000000003</v>
      </c>
      <c r="Z14" s="165">
        <v>0.4078</v>
      </c>
      <c r="AA14" s="165">
        <v>0.82630000000000003</v>
      </c>
      <c r="AB14" s="165">
        <v>0.16389999999999999</v>
      </c>
      <c r="AC14" s="165">
        <v>0.32329999999999998</v>
      </c>
      <c r="AD14" s="165">
        <v>0.60770000000000002</v>
      </c>
      <c r="AE14" s="165">
        <v>0.29270000000000002</v>
      </c>
      <c r="AF14" s="165">
        <v>0.1895</v>
      </c>
      <c r="AG14" s="165">
        <v>0.57110000000000005</v>
      </c>
      <c r="AH14" s="165">
        <v>0.21809999999999999</v>
      </c>
      <c r="AI14" s="165">
        <v>0.29670000000000002</v>
      </c>
      <c r="AJ14" s="165">
        <v>0.28489999999999999</v>
      </c>
      <c r="AK14" s="165">
        <v>0.63139999999999996</v>
      </c>
      <c r="AL14" s="165">
        <v>0.2296</v>
      </c>
      <c r="AM14" s="165">
        <v>0.1057</v>
      </c>
      <c r="AN14" s="165">
        <v>3.3300000000000003E-2</v>
      </c>
      <c r="AO14" s="165">
        <v>0.61550000000000005</v>
      </c>
      <c r="AP14" s="165">
        <v>161672.76999999999</v>
      </c>
      <c r="AQ14" s="165">
        <v>43745.31</v>
      </c>
      <c r="AR14" s="165">
        <v>97597.61</v>
      </c>
      <c r="AS14" s="165">
        <v>20329.84</v>
      </c>
      <c r="AT14" s="165">
        <v>158456.82999999999</v>
      </c>
      <c r="AU14" s="165">
        <v>40718.71</v>
      </c>
      <c r="AV14" s="165">
        <v>96370.46</v>
      </c>
      <c r="AW14" s="165">
        <v>21367.65</v>
      </c>
    </row>
    <row r="15" spans="1:49">
      <c r="A15" s="165">
        <v>2020</v>
      </c>
      <c r="B15" s="165">
        <v>2</v>
      </c>
      <c r="C15" s="165">
        <v>12</v>
      </c>
      <c r="D15" s="165" t="s">
        <v>257</v>
      </c>
      <c r="E15" s="165">
        <v>44.9</v>
      </c>
      <c r="F15" s="165">
        <v>0.61040000000000005</v>
      </c>
      <c r="G15" s="165">
        <v>0.52880000000000005</v>
      </c>
      <c r="H15" s="165">
        <v>8.8499999999999995E-2</v>
      </c>
      <c r="I15" s="165">
        <v>0.20180000000000001</v>
      </c>
      <c r="J15" s="165">
        <v>0.23930000000000001</v>
      </c>
      <c r="K15" s="165">
        <v>0.1517</v>
      </c>
      <c r="L15" s="165">
        <v>8.7599999999999997E-2</v>
      </c>
      <c r="M15" s="165">
        <v>0.2596</v>
      </c>
      <c r="N15" s="165">
        <v>0.20330000000000001</v>
      </c>
      <c r="O15" s="165">
        <v>0.4108</v>
      </c>
      <c r="P15" s="165">
        <v>0.4879</v>
      </c>
      <c r="Q15" s="165">
        <v>0.15640000000000001</v>
      </c>
      <c r="R15" s="165">
        <v>0.30109999999999998</v>
      </c>
      <c r="S15" s="165">
        <v>0.156</v>
      </c>
      <c r="T15" s="165">
        <v>0.1724</v>
      </c>
      <c r="U15" s="165">
        <v>0.39269999999999999</v>
      </c>
      <c r="V15" s="165">
        <v>0.37040000000000001</v>
      </c>
      <c r="W15" s="165">
        <v>0.42759999999999998</v>
      </c>
      <c r="X15" s="165">
        <v>0.2039</v>
      </c>
      <c r="Y15" s="165">
        <v>0.35549999999999998</v>
      </c>
      <c r="Z15" s="165">
        <v>0.3997</v>
      </c>
      <c r="AA15" s="165">
        <v>0.82110000000000005</v>
      </c>
      <c r="AB15" s="165">
        <v>0.16850000000000001</v>
      </c>
      <c r="AC15" s="165">
        <v>0.31690000000000002</v>
      </c>
      <c r="AD15" s="165">
        <v>0.61560000000000004</v>
      </c>
      <c r="AE15" s="165">
        <v>0.29630000000000001</v>
      </c>
      <c r="AF15" s="165">
        <v>0.18210000000000001</v>
      </c>
      <c r="AG15" s="165">
        <v>0.56769999999999998</v>
      </c>
      <c r="AH15" s="165">
        <v>0.21890000000000001</v>
      </c>
      <c r="AI15" s="165">
        <v>0.32890000000000003</v>
      </c>
      <c r="AJ15" s="165">
        <v>0.27279999999999999</v>
      </c>
      <c r="AK15" s="165">
        <v>0.61219999999999997</v>
      </c>
      <c r="AL15" s="165">
        <v>0.23719999999999999</v>
      </c>
      <c r="AM15" s="165">
        <v>0.1135</v>
      </c>
      <c r="AN15" s="165">
        <v>3.7100000000000001E-2</v>
      </c>
      <c r="AO15" s="165">
        <v>0.62050000000000005</v>
      </c>
      <c r="AP15" s="165">
        <v>167996.24</v>
      </c>
      <c r="AQ15" s="165">
        <v>47653.83</v>
      </c>
      <c r="AR15" s="165">
        <v>99829.95</v>
      </c>
      <c r="AS15" s="165">
        <v>20512.47</v>
      </c>
      <c r="AT15" s="165">
        <v>166738.47</v>
      </c>
      <c r="AU15" s="165">
        <v>45264.97</v>
      </c>
      <c r="AV15" s="165">
        <v>99901.14</v>
      </c>
      <c r="AW15" s="165">
        <v>21572.36</v>
      </c>
    </row>
    <row r="16" spans="1:49">
      <c r="A16" s="165">
        <v>2020</v>
      </c>
      <c r="B16" s="165">
        <v>2</v>
      </c>
      <c r="C16" s="165">
        <v>13</v>
      </c>
      <c r="D16" s="165" t="s">
        <v>258</v>
      </c>
      <c r="E16" s="165">
        <v>44.17</v>
      </c>
      <c r="F16" s="165">
        <v>0.68940000000000001</v>
      </c>
      <c r="G16" s="165">
        <v>0.6069</v>
      </c>
      <c r="H16" s="165">
        <v>8.4699999999999998E-2</v>
      </c>
      <c r="I16" s="165">
        <v>0.2243</v>
      </c>
      <c r="J16" s="165">
        <v>0.23150000000000001</v>
      </c>
      <c r="K16" s="165">
        <v>0.14380000000000001</v>
      </c>
      <c r="L16" s="165">
        <v>8.77E-2</v>
      </c>
      <c r="M16" s="165">
        <v>0.26519999999999999</v>
      </c>
      <c r="N16" s="165">
        <v>0.2137</v>
      </c>
      <c r="O16" s="165">
        <v>0.39600000000000002</v>
      </c>
      <c r="P16" s="165">
        <v>0.46839999999999998</v>
      </c>
      <c r="Q16" s="165">
        <v>0.14729999999999999</v>
      </c>
      <c r="R16" s="165">
        <v>0.29620000000000002</v>
      </c>
      <c r="S16" s="165">
        <v>0.14979999999999999</v>
      </c>
      <c r="T16" s="165">
        <v>0.16520000000000001</v>
      </c>
      <c r="U16" s="165">
        <v>0.37640000000000001</v>
      </c>
      <c r="V16" s="165">
        <v>0.33510000000000001</v>
      </c>
      <c r="W16" s="165">
        <v>0.4294</v>
      </c>
      <c r="X16" s="165">
        <v>0.18770000000000001</v>
      </c>
      <c r="Y16" s="165">
        <v>0.3342</v>
      </c>
      <c r="Z16" s="165">
        <v>0.40550000000000003</v>
      </c>
      <c r="AA16" s="165">
        <v>0.82669999999999999</v>
      </c>
      <c r="AB16" s="165">
        <v>0.16389999999999999</v>
      </c>
      <c r="AC16" s="165">
        <v>0.3105</v>
      </c>
      <c r="AD16" s="165">
        <v>0.61660000000000004</v>
      </c>
      <c r="AE16" s="165">
        <v>0.29249999999999998</v>
      </c>
      <c r="AF16" s="165">
        <v>0.18379999999999999</v>
      </c>
      <c r="AG16" s="165">
        <v>0.57079999999999997</v>
      </c>
      <c r="AH16" s="165">
        <v>0.20699999999999999</v>
      </c>
      <c r="AI16" s="165">
        <v>0.28989999999999999</v>
      </c>
      <c r="AJ16" s="165">
        <v>0.28960000000000002</v>
      </c>
      <c r="AK16" s="165">
        <v>0.64490000000000003</v>
      </c>
      <c r="AL16" s="165">
        <v>0.22670000000000001</v>
      </c>
      <c r="AM16" s="165">
        <v>9.7500000000000003E-2</v>
      </c>
      <c r="AN16" s="165">
        <v>3.09E-2</v>
      </c>
      <c r="AO16" s="165">
        <v>0.60860000000000003</v>
      </c>
      <c r="AP16" s="165">
        <v>160364.53</v>
      </c>
      <c r="AQ16" s="165">
        <v>43524.02</v>
      </c>
      <c r="AR16" s="165">
        <v>97077.58</v>
      </c>
      <c r="AS16" s="165">
        <v>19762.93</v>
      </c>
      <c r="AT16" s="165">
        <v>157373</v>
      </c>
      <c r="AU16" s="165">
        <v>40557.519999999997</v>
      </c>
      <c r="AV16" s="165">
        <v>96283.9</v>
      </c>
      <c r="AW16" s="165">
        <v>20531.580000000002</v>
      </c>
    </row>
    <row r="17" spans="1:49">
      <c r="A17" s="165">
        <v>2020</v>
      </c>
      <c r="B17" s="165">
        <v>2</v>
      </c>
      <c r="C17" s="165">
        <v>14</v>
      </c>
      <c r="D17" s="165" t="s">
        <v>259</v>
      </c>
      <c r="E17" s="165">
        <v>45.19</v>
      </c>
      <c r="F17" s="165">
        <v>0.64510000000000001</v>
      </c>
      <c r="G17" s="165">
        <v>0.58009999999999995</v>
      </c>
      <c r="H17" s="165">
        <v>6.6900000000000001E-2</v>
      </c>
      <c r="I17" s="165">
        <v>0.21540000000000001</v>
      </c>
      <c r="J17" s="165">
        <v>0.22090000000000001</v>
      </c>
      <c r="K17" s="165">
        <v>0.13769999999999999</v>
      </c>
      <c r="L17" s="165">
        <v>8.3199999999999996E-2</v>
      </c>
      <c r="M17" s="165">
        <v>0.26219999999999999</v>
      </c>
      <c r="N17" s="165">
        <v>0.20519999999999999</v>
      </c>
      <c r="O17" s="165">
        <v>0.37809999999999999</v>
      </c>
      <c r="P17" s="165">
        <v>0.4657</v>
      </c>
      <c r="Q17" s="165">
        <v>0.14879999999999999</v>
      </c>
      <c r="R17" s="165">
        <v>0.28710000000000002</v>
      </c>
      <c r="S17" s="165">
        <v>0.1416</v>
      </c>
      <c r="T17" s="165">
        <v>0.16</v>
      </c>
      <c r="U17" s="165">
        <v>0.36430000000000001</v>
      </c>
      <c r="V17" s="165">
        <v>0.33169999999999999</v>
      </c>
      <c r="W17" s="165">
        <v>0.41370000000000001</v>
      </c>
      <c r="X17" s="165">
        <v>0.20660000000000001</v>
      </c>
      <c r="Y17" s="165">
        <v>0.3548</v>
      </c>
      <c r="Z17" s="165">
        <v>0.41289999999999999</v>
      </c>
      <c r="AA17" s="165">
        <v>0.82630000000000003</v>
      </c>
      <c r="AB17" s="165">
        <v>0.1643</v>
      </c>
      <c r="AC17" s="165">
        <v>0.3231</v>
      </c>
      <c r="AD17" s="165">
        <v>0.60850000000000004</v>
      </c>
      <c r="AE17" s="165">
        <v>0.28870000000000001</v>
      </c>
      <c r="AF17" s="165">
        <v>0.19</v>
      </c>
      <c r="AG17" s="165">
        <v>0.56599999999999995</v>
      </c>
      <c r="AH17" s="165">
        <v>0.21759999999999999</v>
      </c>
      <c r="AI17" s="165">
        <v>0.3054</v>
      </c>
      <c r="AJ17" s="165">
        <v>0.28310000000000002</v>
      </c>
      <c r="AK17" s="165">
        <v>0.63129999999999997</v>
      </c>
      <c r="AL17" s="165">
        <v>0.2298</v>
      </c>
      <c r="AM17" s="165">
        <v>0.1045</v>
      </c>
      <c r="AN17" s="165">
        <v>3.4500000000000003E-2</v>
      </c>
      <c r="AO17" s="165">
        <v>0.62749999999999995</v>
      </c>
      <c r="AP17" s="165">
        <v>168147.13</v>
      </c>
      <c r="AQ17" s="165">
        <v>47245.43</v>
      </c>
      <c r="AR17" s="165">
        <v>100445.64</v>
      </c>
      <c r="AS17" s="165">
        <v>20456.060000000001</v>
      </c>
      <c r="AT17" s="165">
        <v>168471.16</v>
      </c>
      <c r="AU17" s="165">
        <v>45477.43</v>
      </c>
      <c r="AV17" s="165">
        <v>101212.55</v>
      </c>
      <c r="AW17" s="165">
        <v>21781.19</v>
      </c>
    </row>
    <row r="18" spans="1:49">
      <c r="A18" s="165">
        <v>2020</v>
      </c>
      <c r="B18" s="165">
        <v>2</v>
      </c>
      <c r="C18" s="165">
        <v>15</v>
      </c>
      <c r="D18" s="165" t="s">
        <v>260</v>
      </c>
      <c r="E18" s="165">
        <v>47.19</v>
      </c>
      <c r="F18" s="165">
        <v>0.67390000000000005</v>
      </c>
      <c r="G18" s="165">
        <v>0.62109999999999999</v>
      </c>
      <c r="H18" s="165">
        <v>5.74E-2</v>
      </c>
      <c r="I18" s="165">
        <v>0.22889999999999999</v>
      </c>
      <c r="J18" s="165">
        <v>0.23960000000000001</v>
      </c>
      <c r="K18" s="165">
        <v>0.15179999999999999</v>
      </c>
      <c r="L18" s="165">
        <v>8.7800000000000003E-2</v>
      </c>
      <c r="M18" s="165">
        <v>0.27139999999999997</v>
      </c>
      <c r="N18" s="165">
        <v>0.2203</v>
      </c>
      <c r="O18" s="165">
        <v>0.43740000000000001</v>
      </c>
      <c r="P18" s="165">
        <v>0.4824</v>
      </c>
      <c r="Q18" s="165">
        <v>0.18049999999999999</v>
      </c>
      <c r="R18" s="165">
        <v>0.33829999999999999</v>
      </c>
      <c r="S18" s="165">
        <v>0.15620000000000001</v>
      </c>
      <c r="T18" s="165">
        <v>0.1983</v>
      </c>
      <c r="U18" s="165">
        <v>0.40910000000000002</v>
      </c>
      <c r="V18" s="165">
        <v>0.32719999999999999</v>
      </c>
      <c r="W18" s="165">
        <v>0.46970000000000001</v>
      </c>
      <c r="X18" s="165">
        <v>0.25280000000000002</v>
      </c>
      <c r="Y18" s="165">
        <v>0.38819999999999999</v>
      </c>
      <c r="Z18" s="165">
        <v>0.43980000000000002</v>
      </c>
      <c r="AA18" s="165">
        <v>0.82620000000000005</v>
      </c>
      <c r="AB18" s="165">
        <v>0.1643</v>
      </c>
      <c r="AC18" s="165">
        <v>0.34920000000000001</v>
      </c>
      <c r="AD18" s="165">
        <v>0.58220000000000005</v>
      </c>
      <c r="AE18" s="165">
        <v>0.27779999999999999</v>
      </c>
      <c r="AF18" s="165">
        <v>0.15090000000000001</v>
      </c>
      <c r="AG18" s="165">
        <v>0.56630000000000003</v>
      </c>
      <c r="AH18" s="165">
        <v>0.22770000000000001</v>
      </c>
      <c r="AI18" s="165">
        <v>0.33860000000000001</v>
      </c>
      <c r="AJ18" s="165">
        <v>0.30740000000000001</v>
      </c>
      <c r="AK18" s="165">
        <v>0.57050000000000001</v>
      </c>
      <c r="AL18" s="165">
        <v>0.25840000000000002</v>
      </c>
      <c r="AM18" s="165">
        <v>0.12820000000000001</v>
      </c>
      <c r="AN18" s="165">
        <v>4.2900000000000001E-2</v>
      </c>
      <c r="AO18" s="165">
        <v>0.67510000000000003</v>
      </c>
      <c r="AP18" s="165">
        <v>174118.48</v>
      </c>
      <c r="AQ18" s="165">
        <v>48057.02</v>
      </c>
      <c r="AR18" s="165">
        <v>105605.49</v>
      </c>
      <c r="AS18" s="165">
        <v>20455.97</v>
      </c>
      <c r="AT18" s="165">
        <v>184245.04</v>
      </c>
      <c r="AU18" s="165">
        <v>49831.86</v>
      </c>
      <c r="AV18" s="165">
        <v>112327.46</v>
      </c>
      <c r="AW18" s="165">
        <v>22085.72</v>
      </c>
    </row>
    <row r="19" spans="1:49">
      <c r="A19" s="165">
        <v>2020</v>
      </c>
      <c r="B19" s="165">
        <v>2</v>
      </c>
      <c r="C19" s="165">
        <v>16</v>
      </c>
      <c r="D19" s="165" t="s">
        <v>261</v>
      </c>
      <c r="E19" s="165">
        <v>40.17</v>
      </c>
      <c r="F19" s="165">
        <v>0.60019999999999996</v>
      </c>
      <c r="G19" s="165">
        <v>0.58130000000000004</v>
      </c>
      <c r="H19" s="165">
        <v>1.6500000000000001E-2</v>
      </c>
      <c r="I19" s="165">
        <v>0.23580000000000001</v>
      </c>
      <c r="J19" s="165">
        <v>0.26079999999999998</v>
      </c>
      <c r="K19" s="165">
        <v>0.1615</v>
      </c>
      <c r="L19" s="165">
        <v>9.9299999999999999E-2</v>
      </c>
      <c r="M19" s="165">
        <v>0.2417</v>
      </c>
      <c r="N19" s="165">
        <v>0.1933</v>
      </c>
      <c r="O19" s="165">
        <v>0.4289</v>
      </c>
      <c r="P19" s="165">
        <v>0.3639</v>
      </c>
      <c r="Q19" s="165">
        <v>0.13869999999999999</v>
      </c>
      <c r="R19" s="165">
        <v>0.31979999999999997</v>
      </c>
      <c r="S19" s="165">
        <v>0.15820000000000001</v>
      </c>
      <c r="T19" s="165">
        <v>0.1686</v>
      </c>
      <c r="U19" s="165">
        <v>0.41020000000000001</v>
      </c>
      <c r="V19" s="165">
        <v>0.2606</v>
      </c>
      <c r="W19" s="165">
        <v>0.49490000000000001</v>
      </c>
      <c r="X19" s="165">
        <v>0.20430000000000001</v>
      </c>
      <c r="Y19" s="165">
        <v>0.3019</v>
      </c>
      <c r="Z19" s="165">
        <v>0.47220000000000001</v>
      </c>
      <c r="AA19" s="165">
        <v>0.86350000000000005</v>
      </c>
      <c r="AB19" s="165">
        <v>0.12939999999999999</v>
      </c>
      <c r="AC19" s="165">
        <v>0.36080000000000001</v>
      </c>
      <c r="AD19" s="165">
        <v>0.55379999999999996</v>
      </c>
      <c r="AE19" s="165">
        <v>0.32569999999999999</v>
      </c>
      <c r="AF19" s="165">
        <v>0.18490000000000001</v>
      </c>
      <c r="AG19" s="165">
        <v>0.55969999999999998</v>
      </c>
      <c r="AH19" s="165">
        <v>0.29189999999999999</v>
      </c>
      <c r="AI19" s="165">
        <v>0.24099999999999999</v>
      </c>
      <c r="AJ19" s="165">
        <v>0.37119999999999997</v>
      </c>
      <c r="AK19" s="165">
        <v>0.60729999999999995</v>
      </c>
      <c r="AL19" s="165">
        <v>0.23430000000000001</v>
      </c>
      <c r="AM19" s="165">
        <v>0.112</v>
      </c>
      <c r="AN19" s="165">
        <v>4.6399999999999997E-2</v>
      </c>
      <c r="AO19" s="165">
        <v>0.63460000000000005</v>
      </c>
      <c r="AP19" s="165">
        <v>144024.97</v>
      </c>
      <c r="AQ19" s="165">
        <v>35679.440000000002</v>
      </c>
      <c r="AR19" s="165">
        <v>88679.71</v>
      </c>
      <c r="AS19" s="165">
        <v>19665.82</v>
      </c>
      <c r="AT19" s="165">
        <v>141177.82</v>
      </c>
      <c r="AU19" s="165">
        <v>32442.94</v>
      </c>
      <c r="AV19" s="165">
        <v>88301.82</v>
      </c>
      <c r="AW19" s="165">
        <v>20433.060000000001</v>
      </c>
    </row>
    <row r="20" spans="1:49">
      <c r="A20" s="165">
        <v>2020</v>
      </c>
      <c r="B20" s="165">
        <v>2</v>
      </c>
      <c r="C20" s="165">
        <v>17</v>
      </c>
      <c r="D20" s="165" t="s">
        <v>262</v>
      </c>
      <c r="E20" s="165">
        <v>48.18</v>
      </c>
      <c r="F20" s="165">
        <v>0.54700000000000004</v>
      </c>
      <c r="G20" s="165">
        <v>0.44990000000000002</v>
      </c>
      <c r="H20" s="165">
        <v>9.9000000000000005E-2</v>
      </c>
      <c r="I20" s="165">
        <v>0.16</v>
      </c>
      <c r="J20" s="165">
        <v>0.28860000000000002</v>
      </c>
      <c r="K20" s="165">
        <v>0.2064</v>
      </c>
      <c r="L20" s="165">
        <v>8.2199999999999995E-2</v>
      </c>
      <c r="M20" s="165">
        <v>0.14080000000000001</v>
      </c>
      <c r="N20" s="165">
        <v>0.10150000000000001</v>
      </c>
      <c r="O20" s="165">
        <v>0.50219999999999998</v>
      </c>
      <c r="P20" s="165">
        <v>0.56310000000000004</v>
      </c>
      <c r="Q20" s="165">
        <v>0.19259999999999999</v>
      </c>
      <c r="R20" s="165">
        <v>0.35170000000000001</v>
      </c>
      <c r="S20" s="165">
        <v>0.18210000000000001</v>
      </c>
      <c r="T20" s="165">
        <v>0.23810000000000001</v>
      </c>
      <c r="U20" s="165">
        <v>0.43009999999999998</v>
      </c>
      <c r="V20" s="165">
        <v>0.49709999999999999</v>
      </c>
      <c r="W20" s="165">
        <v>0.49390000000000001</v>
      </c>
      <c r="X20" s="165">
        <v>0.23119999999999999</v>
      </c>
      <c r="Y20" s="165">
        <v>0.34710000000000002</v>
      </c>
      <c r="Z20" s="165">
        <v>0.38769999999999999</v>
      </c>
      <c r="AA20" s="165">
        <v>0.74550000000000005</v>
      </c>
      <c r="AB20" s="165">
        <v>0.23330000000000001</v>
      </c>
      <c r="AC20" s="165">
        <v>0.3216</v>
      </c>
      <c r="AD20" s="165">
        <v>0.61460000000000004</v>
      </c>
      <c r="AE20" s="165">
        <v>0.51680000000000004</v>
      </c>
      <c r="AF20" s="165">
        <v>0.1714</v>
      </c>
      <c r="AG20" s="165">
        <v>0.56010000000000004</v>
      </c>
      <c r="AH20" s="165">
        <v>0.37730000000000002</v>
      </c>
      <c r="AI20" s="165">
        <v>0.37009999999999998</v>
      </c>
      <c r="AJ20" s="165">
        <v>0.25869999999999999</v>
      </c>
      <c r="AK20" s="165">
        <v>0.55649999999999999</v>
      </c>
      <c r="AL20" s="165">
        <v>0.27150000000000002</v>
      </c>
      <c r="AM20" s="165">
        <v>0.1333</v>
      </c>
      <c r="AN20" s="165">
        <v>3.8699999999999998E-2</v>
      </c>
      <c r="AO20" s="165">
        <v>0.5988</v>
      </c>
      <c r="AP20" s="165">
        <v>177664.59</v>
      </c>
      <c r="AQ20" s="165">
        <v>54989.59</v>
      </c>
      <c r="AR20" s="165">
        <v>102579.51</v>
      </c>
      <c r="AS20" s="165">
        <v>20095.490000000002</v>
      </c>
      <c r="AT20" s="165">
        <v>181276.27</v>
      </c>
      <c r="AU20" s="165">
        <v>55690.75</v>
      </c>
      <c r="AV20" s="165">
        <v>103890.29</v>
      </c>
      <c r="AW20" s="165">
        <v>21695.23</v>
      </c>
    </row>
    <row r="21" spans="1:49">
      <c r="A21" s="165">
        <v>2020</v>
      </c>
      <c r="B21" s="165">
        <v>2</v>
      </c>
      <c r="C21" s="165">
        <v>18</v>
      </c>
      <c r="D21" s="165" t="s">
        <v>263</v>
      </c>
      <c r="E21" s="165">
        <v>50.18</v>
      </c>
      <c r="F21" s="165">
        <v>0.68700000000000006</v>
      </c>
      <c r="G21" s="165">
        <v>0.49109999999999998</v>
      </c>
      <c r="H21" s="165">
        <v>0.19350000000000001</v>
      </c>
      <c r="I21" s="165">
        <v>0.19620000000000001</v>
      </c>
      <c r="J21" s="165">
        <v>0.24990000000000001</v>
      </c>
      <c r="K21" s="165">
        <v>0.15670000000000001</v>
      </c>
      <c r="L21" s="165">
        <v>9.3200000000000005E-2</v>
      </c>
      <c r="M21" s="165">
        <v>0.15920000000000001</v>
      </c>
      <c r="N21" s="165">
        <v>0.1226</v>
      </c>
      <c r="O21" s="165">
        <v>0.50600000000000001</v>
      </c>
      <c r="P21" s="165">
        <v>0.59740000000000004</v>
      </c>
      <c r="Q21" s="165">
        <v>0.22750000000000001</v>
      </c>
      <c r="R21" s="165">
        <v>0.39200000000000002</v>
      </c>
      <c r="S21" s="165">
        <v>0.16839999999999999</v>
      </c>
      <c r="T21" s="165">
        <v>0.2722</v>
      </c>
      <c r="U21" s="165">
        <v>0.4214</v>
      </c>
      <c r="V21" s="165">
        <v>0.39650000000000002</v>
      </c>
      <c r="W21" s="165">
        <v>0.47849999999999998</v>
      </c>
      <c r="X21" s="165">
        <v>0.22839999999999999</v>
      </c>
      <c r="Y21" s="165">
        <v>0.31480000000000002</v>
      </c>
      <c r="Z21" s="165">
        <v>0.41049999999999998</v>
      </c>
      <c r="AA21" s="165">
        <v>0.76290000000000002</v>
      </c>
      <c r="AB21" s="165">
        <v>0.2198</v>
      </c>
      <c r="AC21" s="165">
        <v>0.30549999999999999</v>
      </c>
      <c r="AD21" s="165">
        <v>0.61539999999999995</v>
      </c>
      <c r="AE21" s="165">
        <v>0.4078</v>
      </c>
      <c r="AF21" s="165">
        <v>0.1414</v>
      </c>
      <c r="AG21" s="165">
        <v>0.56240000000000001</v>
      </c>
      <c r="AH21" s="165">
        <v>0.29709999999999998</v>
      </c>
      <c r="AI21" s="165">
        <v>0.30070000000000002</v>
      </c>
      <c r="AJ21" s="165">
        <v>0.30070000000000002</v>
      </c>
      <c r="AK21" s="165">
        <v>0.59660000000000002</v>
      </c>
      <c r="AL21" s="165">
        <v>0.25719999999999998</v>
      </c>
      <c r="AM21" s="165">
        <v>0.1144</v>
      </c>
      <c r="AN21" s="165">
        <v>3.1800000000000002E-2</v>
      </c>
      <c r="AO21" s="165">
        <v>0.62270000000000003</v>
      </c>
      <c r="AP21" s="165">
        <v>214485.58</v>
      </c>
      <c r="AQ21" s="165">
        <v>67268.960000000006</v>
      </c>
      <c r="AR21" s="165">
        <v>125357.2</v>
      </c>
      <c r="AS21" s="165">
        <v>21859.41</v>
      </c>
      <c r="AT21" s="165">
        <v>224846.73</v>
      </c>
      <c r="AU21" s="165">
        <v>70773.64</v>
      </c>
      <c r="AV21" s="165">
        <v>130958.06</v>
      </c>
      <c r="AW21" s="165">
        <v>23115.03</v>
      </c>
    </row>
    <row r="22" spans="1:49">
      <c r="A22" s="165">
        <v>2020</v>
      </c>
      <c r="B22" s="165">
        <v>2</v>
      </c>
      <c r="C22" s="165">
        <v>19</v>
      </c>
      <c r="D22" s="165" t="s">
        <v>264</v>
      </c>
      <c r="E22" s="165">
        <v>45.68</v>
      </c>
      <c r="F22" s="165">
        <v>0.61919999999999997</v>
      </c>
      <c r="G22" s="165">
        <v>0.59550000000000003</v>
      </c>
      <c r="H22" s="165">
        <v>2.7799999999999998E-2</v>
      </c>
      <c r="I22" s="165">
        <v>0.21870000000000001</v>
      </c>
      <c r="J22" s="165">
        <v>0.2361</v>
      </c>
      <c r="K22" s="165">
        <v>0.15029999999999999</v>
      </c>
      <c r="L22" s="165">
        <v>8.5699999999999998E-2</v>
      </c>
      <c r="M22" s="165">
        <v>0.24229999999999999</v>
      </c>
      <c r="N22" s="165">
        <v>0.19009999999999999</v>
      </c>
      <c r="O22" s="165">
        <v>0.40739999999999998</v>
      </c>
      <c r="P22" s="165">
        <v>0.44369999999999998</v>
      </c>
      <c r="Q22" s="165">
        <v>0.16200000000000001</v>
      </c>
      <c r="R22" s="165">
        <v>0.29649999999999999</v>
      </c>
      <c r="S22" s="165">
        <v>0.14829999999999999</v>
      </c>
      <c r="T22" s="165">
        <v>0.1734</v>
      </c>
      <c r="U22" s="165">
        <v>0.3765</v>
      </c>
      <c r="V22" s="165">
        <v>0.33379999999999999</v>
      </c>
      <c r="W22" s="165">
        <v>0.44400000000000001</v>
      </c>
      <c r="X22" s="165">
        <v>0.22589999999999999</v>
      </c>
      <c r="Y22" s="165">
        <v>0.37069999999999997</v>
      </c>
      <c r="Z22" s="165">
        <v>0.45179999999999998</v>
      </c>
      <c r="AA22" s="165">
        <v>0.83599999999999997</v>
      </c>
      <c r="AB22" s="165">
        <v>0.15509999999999999</v>
      </c>
      <c r="AC22" s="165">
        <v>0.35470000000000002</v>
      </c>
      <c r="AD22" s="165">
        <v>0.57779999999999998</v>
      </c>
      <c r="AE22" s="165">
        <v>0.3397</v>
      </c>
      <c r="AF22" s="165">
        <v>0.17910000000000001</v>
      </c>
      <c r="AG22" s="165">
        <v>0.55520000000000003</v>
      </c>
      <c r="AH22" s="165">
        <v>0.26850000000000002</v>
      </c>
      <c r="AI22" s="165">
        <v>0.32679999999999998</v>
      </c>
      <c r="AJ22" s="165">
        <v>0.30270000000000002</v>
      </c>
      <c r="AK22" s="165">
        <v>0.58830000000000005</v>
      </c>
      <c r="AL22" s="165">
        <v>0.247</v>
      </c>
      <c r="AM22" s="165">
        <v>0.1221</v>
      </c>
      <c r="AN22" s="165">
        <v>4.2599999999999999E-2</v>
      </c>
      <c r="AO22" s="165">
        <v>0.64139999999999997</v>
      </c>
      <c r="AP22" s="165">
        <v>167891.6</v>
      </c>
      <c r="AQ22" s="165">
        <v>46363.35</v>
      </c>
      <c r="AR22" s="165">
        <v>100566.12</v>
      </c>
      <c r="AS22" s="165">
        <v>20962.13</v>
      </c>
      <c r="AT22" s="165">
        <v>173132.57</v>
      </c>
      <c r="AU22" s="165">
        <v>46010.02</v>
      </c>
      <c r="AV22" s="165">
        <v>104664.1</v>
      </c>
      <c r="AW22" s="165">
        <v>22458.44</v>
      </c>
    </row>
    <row r="23" spans="1:49">
      <c r="A23" s="165">
        <v>2020</v>
      </c>
      <c r="B23" s="165">
        <v>2</v>
      </c>
      <c r="C23" s="165">
        <v>20</v>
      </c>
      <c r="D23" s="165" t="s">
        <v>265</v>
      </c>
      <c r="E23" s="165">
        <v>44.24</v>
      </c>
      <c r="F23" s="165">
        <v>0.55710000000000004</v>
      </c>
      <c r="G23" s="165">
        <v>0.50960000000000005</v>
      </c>
      <c r="H23" s="165">
        <v>4.7E-2</v>
      </c>
      <c r="I23" s="165">
        <v>0.20069999999999999</v>
      </c>
      <c r="J23" s="165">
        <v>0.2102</v>
      </c>
      <c r="K23" s="165">
        <v>0.12570000000000001</v>
      </c>
      <c r="L23" s="165">
        <v>8.4500000000000006E-2</v>
      </c>
      <c r="M23" s="165">
        <v>0.25729999999999997</v>
      </c>
      <c r="N23" s="165">
        <v>0.2051</v>
      </c>
      <c r="O23" s="165">
        <v>0.34350000000000003</v>
      </c>
      <c r="P23" s="165">
        <v>0.4294</v>
      </c>
      <c r="Q23" s="165">
        <v>0.14480000000000001</v>
      </c>
      <c r="R23" s="165">
        <v>0.26140000000000002</v>
      </c>
      <c r="S23" s="165">
        <v>0.1283</v>
      </c>
      <c r="T23" s="165">
        <v>0.1419</v>
      </c>
      <c r="U23" s="165">
        <v>0.32540000000000002</v>
      </c>
      <c r="V23" s="165">
        <v>0.30209999999999998</v>
      </c>
      <c r="W23" s="165">
        <v>0.40400000000000003</v>
      </c>
      <c r="X23" s="165">
        <v>0.18390000000000001</v>
      </c>
      <c r="Y23" s="165">
        <v>0.4264</v>
      </c>
      <c r="Z23" s="165">
        <v>0.46189999999999998</v>
      </c>
      <c r="AA23" s="165">
        <v>0.83030000000000004</v>
      </c>
      <c r="AB23" s="165">
        <v>0.16159999999999999</v>
      </c>
      <c r="AC23" s="165">
        <v>0.35139999999999999</v>
      </c>
      <c r="AD23" s="165">
        <v>0.57669999999999999</v>
      </c>
      <c r="AE23" s="165">
        <v>0.36409999999999998</v>
      </c>
      <c r="AF23" s="165">
        <v>0.20849999999999999</v>
      </c>
      <c r="AG23" s="165">
        <v>0.56499999999999995</v>
      </c>
      <c r="AH23" s="165">
        <v>0.26279999999999998</v>
      </c>
      <c r="AI23" s="165">
        <v>0.28270000000000001</v>
      </c>
      <c r="AJ23" s="165">
        <v>0.27879999999999999</v>
      </c>
      <c r="AK23" s="165">
        <v>0.66490000000000005</v>
      </c>
      <c r="AL23" s="165">
        <v>0.21229999999999999</v>
      </c>
      <c r="AM23" s="165">
        <v>9.1899999999999996E-2</v>
      </c>
      <c r="AN23" s="165">
        <v>3.1E-2</v>
      </c>
      <c r="AO23" s="165">
        <v>0.62919999999999998</v>
      </c>
      <c r="AP23" s="165">
        <v>160628.16</v>
      </c>
      <c r="AQ23" s="165">
        <v>44133.29</v>
      </c>
      <c r="AR23" s="165">
        <v>96911.38</v>
      </c>
      <c r="AS23" s="165">
        <v>19583.490000000002</v>
      </c>
      <c r="AT23" s="165">
        <v>162461.06</v>
      </c>
      <c r="AU23" s="165">
        <v>42361.93</v>
      </c>
      <c r="AV23" s="165">
        <v>99509.56</v>
      </c>
      <c r="AW23" s="165">
        <v>20589.57</v>
      </c>
    </row>
    <row r="24" spans="1:49">
      <c r="A24" s="165">
        <v>2020</v>
      </c>
      <c r="B24" s="165">
        <v>2</v>
      </c>
      <c r="C24" s="165">
        <v>21</v>
      </c>
      <c r="D24" s="165" t="s">
        <v>266</v>
      </c>
      <c r="E24" s="165">
        <v>45.57</v>
      </c>
      <c r="F24" s="165">
        <v>0.52869999999999995</v>
      </c>
      <c r="G24" s="165">
        <v>0.47170000000000001</v>
      </c>
      <c r="H24" s="165">
        <v>5.4899999999999997E-2</v>
      </c>
      <c r="I24" s="165">
        <v>0.17799999999999999</v>
      </c>
      <c r="J24" s="165">
        <v>0.2069</v>
      </c>
      <c r="K24" s="165">
        <v>0.1183</v>
      </c>
      <c r="L24" s="165">
        <v>8.8599999999999998E-2</v>
      </c>
      <c r="M24" s="165">
        <v>0.20569999999999999</v>
      </c>
      <c r="N24" s="165">
        <v>0.16389999999999999</v>
      </c>
      <c r="O24" s="165">
        <v>0.34939999999999999</v>
      </c>
      <c r="P24" s="165">
        <v>0.47710000000000002</v>
      </c>
      <c r="Q24" s="165">
        <v>0.15620000000000001</v>
      </c>
      <c r="R24" s="165">
        <v>0.2445</v>
      </c>
      <c r="S24" s="165">
        <v>0.13370000000000001</v>
      </c>
      <c r="T24" s="165">
        <v>0.1429</v>
      </c>
      <c r="U24" s="165">
        <v>0.31019999999999998</v>
      </c>
      <c r="V24" s="165">
        <v>0.31530000000000002</v>
      </c>
      <c r="W24" s="165">
        <v>0.39829999999999999</v>
      </c>
      <c r="X24" s="165">
        <v>0.1774</v>
      </c>
      <c r="Y24" s="165">
        <v>0.45229999999999998</v>
      </c>
      <c r="Z24" s="165">
        <v>0.46939999999999998</v>
      </c>
      <c r="AA24" s="165">
        <v>0.79869999999999997</v>
      </c>
      <c r="AB24" s="165">
        <v>0.19109999999999999</v>
      </c>
      <c r="AC24" s="165">
        <v>0.34499999999999997</v>
      </c>
      <c r="AD24" s="165">
        <v>0.58699999999999997</v>
      </c>
      <c r="AE24" s="165">
        <v>0.39460000000000001</v>
      </c>
      <c r="AF24" s="165">
        <v>0.22650000000000001</v>
      </c>
      <c r="AG24" s="165">
        <v>0.56669999999999998</v>
      </c>
      <c r="AH24" s="165">
        <v>0.31790000000000002</v>
      </c>
      <c r="AI24" s="165">
        <v>0.27329999999999999</v>
      </c>
      <c r="AJ24" s="165">
        <v>0.25569999999999998</v>
      </c>
      <c r="AK24" s="165">
        <v>0.67779999999999996</v>
      </c>
      <c r="AL24" s="165">
        <v>0.2011</v>
      </c>
      <c r="AM24" s="165">
        <v>8.9700000000000002E-2</v>
      </c>
      <c r="AN24" s="165">
        <v>3.15E-2</v>
      </c>
      <c r="AO24" s="165">
        <v>0.59760000000000002</v>
      </c>
      <c r="AP24" s="165">
        <v>169572.92</v>
      </c>
      <c r="AQ24" s="165">
        <v>49434.98</v>
      </c>
      <c r="AR24" s="165">
        <v>99757.65</v>
      </c>
      <c r="AS24" s="165">
        <v>20380.3</v>
      </c>
      <c r="AT24" s="165">
        <v>169814.03</v>
      </c>
      <c r="AU24" s="165">
        <v>47221.62</v>
      </c>
      <c r="AV24" s="165">
        <v>101004.53</v>
      </c>
      <c r="AW24" s="165">
        <v>21587.88</v>
      </c>
    </row>
    <row r="25" spans="1:49">
      <c r="A25" s="165">
        <v>2020</v>
      </c>
      <c r="B25" s="165">
        <v>2</v>
      </c>
      <c r="C25" s="165">
        <v>22</v>
      </c>
      <c r="D25" s="165" t="s">
        <v>267</v>
      </c>
      <c r="E25" s="165">
        <v>41.72</v>
      </c>
      <c r="F25" s="165">
        <v>0.52929999999999999</v>
      </c>
      <c r="G25" s="165">
        <v>0.49909999999999999</v>
      </c>
      <c r="H25" s="165">
        <v>2.23E-2</v>
      </c>
      <c r="I25" s="165">
        <v>0.21060000000000001</v>
      </c>
      <c r="J25" s="165">
        <v>0.2054</v>
      </c>
      <c r="K25" s="165">
        <v>0.12089999999999999</v>
      </c>
      <c r="L25" s="165">
        <v>8.4599999999999995E-2</v>
      </c>
      <c r="M25" s="165">
        <v>0.2397</v>
      </c>
      <c r="N25" s="165">
        <v>0.18640000000000001</v>
      </c>
      <c r="O25" s="165">
        <v>0.32969999999999999</v>
      </c>
      <c r="P25" s="165">
        <v>0.34560000000000002</v>
      </c>
      <c r="Q25" s="165">
        <v>0.1157</v>
      </c>
      <c r="R25" s="165">
        <v>0.2404</v>
      </c>
      <c r="S25" s="165">
        <v>0.1235</v>
      </c>
      <c r="T25" s="165">
        <v>0.1196</v>
      </c>
      <c r="U25" s="165">
        <v>0.3095</v>
      </c>
      <c r="V25" s="165">
        <v>0.27660000000000001</v>
      </c>
      <c r="W25" s="165">
        <v>0.40770000000000001</v>
      </c>
      <c r="X25" s="165">
        <v>0.21840000000000001</v>
      </c>
      <c r="Y25" s="165">
        <v>0.3851</v>
      </c>
      <c r="Z25" s="165">
        <v>0.47589999999999999</v>
      </c>
      <c r="AA25" s="165">
        <v>0.84430000000000005</v>
      </c>
      <c r="AB25" s="165">
        <v>0.1477</v>
      </c>
      <c r="AC25" s="165">
        <v>0.36149999999999999</v>
      </c>
      <c r="AD25" s="165">
        <v>0.55800000000000005</v>
      </c>
      <c r="AE25" s="165">
        <v>0.34350000000000003</v>
      </c>
      <c r="AF25" s="165">
        <v>0.2261</v>
      </c>
      <c r="AG25" s="165">
        <v>0.54600000000000004</v>
      </c>
      <c r="AH25" s="165">
        <v>0.29759999999999998</v>
      </c>
      <c r="AI25" s="165">
        <v>0.27079999999999999</v>
      </c>
      <c r="AJ25" s="165">
        <v>0.31340000000000001</v>
      </c>
      <c r="AK25" s="165">
        <v>0.64529999999999998</v>
      </c>
      <c r="AL25" s="165">
        <v>0.21529999999999999</v>
      </c>
      <c r="AM25" s="165">
        <v>0.1003</v>
      </c>
      <c r="AN25" s="165">
        <v>3.9100000000000003E-2</v>
      </c>
      <c r="AO25" s="165">
        <v>0.61939999999999995</v>
      </c>
      <c r="AP25" s="165">
        <v>147080.15</v>
      </c>
      <c r="AQ25" s="165">
        <v>39500.53</v>
      </c>
      <c r="AR25" s="165">
        <v>87053.28</v>
      </c>
      <c r="AS25" s="165">
        <v>20526.330000000002</v>
      </c>
      <c r="AT25" s="165">
        <v>146362.65</v>
      </c>
      <c r="AU25" s="165">
        <v>36257.29</v>
      </c>
      <c r="AV25" s="165">
        <v>88289.67</v>
      </c>
      <c r="AW25" s="165">
        <v>21815.7</v>
      </c>
    </row>
    <row r="26" spans="1:49">
      <c r="A26" s="165">
        <v>2020</v>
      </c>
      <c r="B26" s="165">
        <v>2</v>
      </c>
      <c r="C26" s="165">
        <v>23</v>
      </c>
      <c r="D26" s="165" t="s">
        <v>268</v>
      </c>
      <c r="E26" s="165">
        <v>47.17</v>
      </c>
      <c r="F26" s="165">
        <v>0.62970000000000004</v>
      </c>
      <c r="G26" s="165">
        <v>0.55069999999999997</v>
      </c>
      <c r="H26" s="165">
        <v>8.3299999999999999E-2</v>
      </c>
      <c r="I26" s="165">
        <v>0.26279999999999998</v>
      </c>
      <c r="J26" s="165">
        <v>0.21249999999999999</v>
      </c>
      <c r="K26" s="165">
        <v>0.12559999999999999</v>
      </c>
      <c r="L26" s="165">
        <v>8.6999999999999994E-2</v>
      </c>
      <c r="M26" s="165">
        <v>0.27760000000000001</v>
      </c>
      <c r="N26" s="165">
        <v>0.2293</v>
      </c>
      <c r="O26" s="165">
        <v>0.37809999999999999</v>
      </c>
      <c r="P26" s="165">
        <v>0.42170000000000002</v>
      </c>
      <c r="Q26" s="165">
        <v>0.1585</v>
      </c>
      <c r="R26" s="165">
        <v>0.30199999999999999</v>
      </c>
      <c r="S26" s="165">
        <v>0.13600000000000001</v>
      </c>
      <c r="T26" s="165">
        <v>0.16719999999999999</v>
      </c>
      <c r="U26" s="165">
        <v>0.35070000000000001</v>
      </c>
      <c r="V26" s="165">
        <v>0.2467</v>
      </c>
      <c r="W26" s="165">
        <v>0.43790000000000001</v>
      </c>
      <c r="X26" s="165">
        <v>0.21659999999999999</v>
      </c>
      <c r="Y26" s="165">
        <v>0.28499999999999998</v>
      </c>
      <c r="Z26" s="165">
        <v>0.46779999999999999</v>
      </c>
      <c r="AA26" s="165">
        <v>0.86080000000000001</v>
      </c>
      <c r="AB26" s="165">
        <v>0.13289999999999999</v>
      </c>
      <c r="AC26" s="165">
        <v>0.35720000000000002</v>
      </c>
      <c r="AD26" s="165">
        <v>0.56659999999999999</v>
      </c>
      <c r="AE26" s="165">
        <v>0.27760000000000001</v>
      </c>
      <c r="AF26" s="165">
        <v>0.16839999999999999</v>
      </c>
      <c r="AG26" s="165">
        <v>0.5474</v>
      </c>
      <c r="AH26" s="165">
        <v>0.22620000000000001</v>
      </c>
      <c r="AI26" s="165">
        <v>0.28920000000000001</v>
      </c>
      <c r="AJ26" s="165">
        <v>0.33960000000000001</v>
      </c>
      <c r="AK26" s="165">
        <v>0.60189999999999999</v>
      </c>
      <c r="AL26" s="165">
        <v>0.24199999999999999</v>
      </c>
      <c r="AM26" s="165">
        <v>0.1124</v>
      </c>
      <c r="AN26" s="165">
        <v>4.3700000000000003E-2</v>
      </c>
      <c r="AO26" s="165">
        <v>0.66659999999999997</v>
      </c>
      <c r="AP26" s="165">
        <v>179168.14</v>
      </c>
      <c r="AQ26" s="165">
        <v>47197.36</v>
      </c>
      <c r="AR26" s="165">
        <v>109856.11</v>
      </c>
      <c r="AS26" s="165">
        <v>22114.67</v>
      </c>
      <c r="AT26" s="165">
        <v>194610.88</v>
      </c>
      <c r="AU26" s="165">
        <v>49675.3</v>
      </c>
      <c r="AV26" s="165">
        <v>120750.97</v>
      </c>
      <c r="AW26" s="165">
        <v>24184.6</v>
      </c>
    </row>
    <row r="27" spans="1:49">
      <c r="A27" s="165">
        <v>2020</v>
      </c>
      <c r="B27" s="165">
        <v>2</v>
      </c>
      <c r="C27" s="165">
        <v>24</v>
      </c>
      <c r="D27" s="165" t="s">
        <v>269</v>
      </c>
      <c r="E27" s="165">
        <v>49.53</v>
      </c>
      <c r="F27" s="165">
        <v>0.3775</v>
      </c>
      <c r="G27" s="165">
        <v>0.37440000000000001</v>
      </c>
      <c r="H27" s="165">
        <v>1.1299999999999999E-2</v>
      </c>
      <c r="I27" s="165">
        <v>0.21759999999999999</v>
      </c>
      <c r="J27" s="165">
        <v>0.2109</v>
      </c>
      <c r="K27" s="165">
        <v>0.1176</v>
      </c>
      <c r="L27" s="165">
        <v>9.3299999999999994E-2</v>
      </c>
      <c r="M27" s="165">
        <v>0.2331</v>
      </c>
      <c r="N27" s="165">
        <v>0.19009999999999999</v>
      </c>
      <c r="O27" s="165">
        <v>0.38900000000000001</v>
      </c>
      <c r="P27" s="165">
        <v>0.4224</v>
      </c>
      <c r="Q27" s="165">
        <v>0.16400000000000001</v>
      </c>
      <c r="R27" s="165">
        <v>0.3115</v>
      </c>
      <c r="S27" s="165">
        <v>0.1399</v>
      </c>
      <c r="T27" s="165">
        <v>0.16969999999999999</v>
      </c>
      <c r="U27" s="165">
        <v>0.35070000000000001</v>
      </c>
      <c r="V27" s="165">
        <v>0.27060000000000001</v>
      </c>
      <c r="W27" s="165">
        <v>0.44319999999999998</v>
      </c>
      <c r="X27" s="165">
        <v>0.25969999999999999</v>
      </c>
      <c r="Y27" s="165">
        <v>0.39600000000000002</v>
      </c>
      <c r="Z27" s="165">
        <v>0.49349999999999999</v>
      </c>
      <c r="AA27" s="165">
        <v>0.83989999999999998</v>
      </c>
      <c r="AB27" s="165">
        <v>0.1515</v>
      </c>
      <c r="AC27" s="165">
        <v>0.37159999999999999</v>
      </c>
      <c r="AD27" s="165">
        <v>0.55789999999999995</v>
      </c>
      <c r="AE27" s="165">
        <v>0.315</v>
      </c>
      <c r="AF27" s="165">
        <v>0.1913</v>
      </c>
      <c r="AG27" s="165">
        <v>0.54190000000000005</v>
      </c>
      <c r="AH27" s="165">
        <v>0.2656</v>
      </c>
      <c r="AI27" s="165">
        <v>0.31740000000000002</v>
      </c>
      <c r="AJ27" s="165">
        <v>0.3165</v>
      </c>
      <c r="AK27" s="165">
        <v>0.59260000000000002</v>
      </c>
      <c r="AL27" s="165">
        <v>0.23810000000000001</v>
      </c>
      <c r="AM27" s="165">
        <v>0.11990000000000001</v>
      </c>
      <c r="AN27" s="165">
        <v>4.9500000000000002E-2</v>
      </c>
      <c r="AO27" s="165">
        <v>0.67210000000000003</v>
      </c>
      <c r="AP27" s="165">
        <v>211578.04</v>
      </c>
      <c r="AQ27" s="165">
        <v>59131.19</v>
      </c>
      <c r="AR27" s="165">
        <v>128733.94</v>
      </c>
      <c r="AS27" s="165">
        <v>23712.9</v>
      </c>
      <c r="AT27" s="165">
        <v>236490.79</v>
      </c>
      <c r="AU27" s="165">
        <v>64612.7</v>
      </c>
      <c r="AV27" s="165">
        <v>145976.98000000001</v>
      </c>
      <c r="AW27" s="165">
        <v>25901.11</v>
      </c>
    </row>
    <row r="28" spans="1:49">
      <c r="A28" s="165">
        <v>2020</v>
      </c>
      <c r="B28" s="165">
        <v>2</v>
      </c>
      <c r="C28" s="165">
        <v>25</v>
      </c>
      <c r="D28" s="165" t="s">
        <v>270</v>
      </c>
      <c r="E28" s="165">
        <v>43.82</v>
      </c>
      <c r="F28" s="165">
        <v>0.66890000000000005</v>
      </c>
      <c r="G28" s="165">
        <v>0.64629999999999999</v>
      </c>
      <c r="H28" s="165">
        <v>2.5100000000000001E-2</v>
      </c>
      <c r="I28" s="165">
        <v>0.20930000000000001</v>
      </c>
      <c r="J28" s="165">
        <v>0.2475</v>
      </c>
      <c r="K28" s="165">
        <v>0.16200000000000001</v>
      </c>
      <c r="L28" s="165">
        <v>8.5500000000000007E-2</v>
      </c>
      <c r="M28" s="165">
        <v>0.2286</v>
      </c>
      <c r="N28" s="165">
        <v>0.17610000000000001</v>
      </c>
      <c r="O28" s="165">
        <v>0.4128</v>
      </c>
      <c r="P28" s="165">
        <v>0.44119999999999998</v>
      </c>
      <c r="Q28" s="165">
        <v>0.16450000000000001</v>
      </c>
      <c r="R28" s="165">
        <v>0.2989</v>
      </c>
      <c r="S28" s="165">
        <v>0.15179999999999999</v>
      </c>
      <c r="T28" s="165">
        <v>0.17349999999999999</v>
      </c>
      <c r="U28" s="165">
        <v>0.38</v>
      </c>
      <c r="V28" s="165">
        <v>0.37640000000000001</v>
      </c>
      <c r="W28" s="165">
        <v>0.45669999999999999</v>
      </c>
      <c r="X28" s="165">
        <v>0.2213</v>
      </c>
      <c r="Y28" s="165">
        <v>0.40329999999999999</v>
      </c>
      <c r="Z28" s="165">
        <v>0.44030000000000002</v>
      </c>
      <c r="AA28" s="165">
        <v>0.81730000000000003</v>
      </c>
      <c r="AB28" s="165">
        <v>0.17069999999999999</v>
      </c>
      <c r="AC28" s="165">
        <v>0.35699999999999998</v>
      </c>
      <c r="AD28" s="165">
        <v>0.57330000000000003</v>
      </c>
      <c r="AE28" s="165">
        <v>0.36099999999999999</v>
      </c>
      <c r="AF28" s="165">
        <v>0.18440000000000001</v>
      </c>
      <c r="AG28" s="165">
        <v>0.55449999999999999</v>
      </c>
      <c r="AH28" s="165">
        <v>0.2964</v>
      </c>
      <c r="AI28" s="165">
        <v>0.33629999999999999</v>
      </c>
      <c r="AJ28" s="165">
        <v>0.2838</v>
      </c>
      <c r="AK28" s="165">
        <v>0.59640000000000004</v>
      </c>
      <c r="AL28" s="165">
        <v>0.245</v>
      </c>
      <c r="AM28" s="165">
        <v>0.1173</v>
      </c>
      <c r="AN28" s="165">
        <v>4.1300000000000003E-2</v>
      </c>
      <c r="AO28" s="165">
        <v>0.64800000000000002</v>
      </c>
      <c r="AP28" s="165">
        <v>161743.12</v>
      </c>
      <c r="AQ28" s="165">
        <v>45906.61</v>
      </c>
      <c r="AR28" s="165">
        <v>95848.14</v>
      </c>
      <c r="AS28" s="165">
        <v>19988.37</v>
      </c>
      <c r="AT28" s="165">
        <v>162451.32</v>
      </c>
      <c r="AU28" s="165">
        <v>43576.38</v>
      </c>
      <c r="AV28" s="165">
        <v>97728.92</v>
      </c>
      <c r="AW28" s="165">
        <v>21146.02</v>
      </c>
    </row>
    <row r="29" spans="1:49">
      <c r="A29" s="165">
        <v>2020</v>
      </c>
      <c r="B29" s="165">
        <v>2</v>
      </c>
      <c r="C29" s="165">
        <v>26</v>
      </c>
      <c r="D29" s="165" t="s">
        <v>271</v>
      </c>
      <c r="E29" s="165">
        <v>44.97</v>
      </c>
      <c r="F29" s="165">
        <v>0.64539999999999997</v>
      </c>
      <c r="G29" s="165">
        <v>0.47670000000000001</v>
      </c>
      <c r="H29" s="165">
        <v>0.17030000000000001</v>
      </c>
      <c r="I29" s="165">
        <v>0.25530000000000003</v>
      </c>
      <c r="J29" s="165">
        <v>0.16650000000000001</v>
      </c>
      <c r="K29" s="165">
        <v>7.8799999999999995E-2</v>
      </c>
      <c r="L29" s="165">
        <v>8.77E-2</v>
      </c>
      <c r="M29" s="165">
        <v>0.16669999999999999</v>
      </c>
      <c r="N29" s="165">
        <v>0.13800000000000001</v>
      </c>
      <c r="O29" s="165">
        <v>0.2787</v>
      </c>
      <c r="P29" s="165">
        <v>0.37790000000000001</v>
      </c>
      <c r="Q29" s="165">
        <v>0.1153</v>
      </c>
      <c r="R29" s="165">
        <v>0.23200000000000001</v>
      </c>
      <c r="S29" s="165">
        <v>0.108</v>
      </c>
      <c r="T29" s="165">
        <v>0.1105</v>
      </c>
      <c r="U29" s="165">
        <v>0.26700000000000002</v>
      </c>
      <c r="V29" s="165">
        <v>0.1517</v>
      </c>
      <c r="W29" s="165">
        <v>0.35520000000000002</v>
      </c>
      <c r="X29" s="165">
        <v>0.22009999999999999</v>
      </c>
      <c r="Y29" s="165">
        <v>0.39860000000000001</v>
      </c>
      <c r="Z29" s="165">
        <v>0.47320000000000001</v>
      </c>
      <c r="AA29" s="165">
        <v>0.88090000000000002</v>
      </c>
      <c r="AB29" s="165">
        <v>0.1149</v>
      </c>
      <c r="AC29" s="165">
        <v>0.32769999999999999</v>
      </c>
      <c r="AD29" s="165">
        <v>0.58520000000000005</v>
      </c>
      <c r="AE29" s="165">
        <v>0.26879999999999998</v>
      </c>
      <c r="AF29" s="165">
        <v>0.23630000000000001</v>
      </c>
      <c r="AG29" s="165">
        <v>0.56320000000000003</v>
      </c>
      <c r="AH29" s="165">
        <v>0.1797</v>
      </c>
      <c r="AI29" s="165">
        <v>0.2102</v>
      </c>
      <c r="AJ29" s="165">
        <v>0.34870000000000001</v>
      </c>
      <c r="AK29" s="165">
        <v>0.6976</v>
      </c>
      <c r="AL29" s="165">
        <v>0.20669999999999999</v>
      </c>
      <c r="AM29" s="165">
        <v>7.4099999999999999E-2</v>
      </c>
      <c r="AN29" s="165">
        <v>2.1600000000000001E-2</v>
      </c>
      <c r="AO29" s="165">
        <v>0.65029999999999999</v>
      </c>
      <c r="AP29" s="165">
        <v>176549.64</v>
      </c>
      <c r="AQ29" s="165">
        <v>43609.46</v>
      </c>
      <c r="AR29" s="165">
        <v>111875.96</v>
      </c>
      <c r="AS29" s="165">
        <v>21064.22</v>
      </c>
      <c r="AT29" s="165">
        <v>177733.82</v>
      </c>
      <c r="AU29" s="165">
        <v>38240.769999999997</v>
      </c>
      <c r="AV29" s="165">
        <v>117407.24</v>
      </c>
      <c r="AW29" s="165">
        <v>22085.8</v>
      </c>
    </row>
    <row r="30" spans="1:49">
      <c r="A30" s="165">
        <v>2020</v>
      </c>
      <c r="B30" s="165">
        <v>2</v>
      </c>
      <c r="C30" s="165">
        <v>27</v>
      </c>
      <c r="D30" s="165" t="s">
        <v>272</v>
      </c>
      <c r="E30" s="165">
        <v>44.55</v>
      </c>
      <c r="F30" s="165">
        <v>0.52249999999999996</v>
      </c>
      <c r="G30" s="165">
        <v>0.502</v>
      </c>
      <c r="H30" s="165">
        <v>1.8499999999999999E-2</v>
      </c>
      <c r="I30" s="165">
        <v>0.23849999999999999</v>
      </c>
      <c r="J30" s="165">
        <v>0.2177</v>
      </c>
      <c r="K30" s="165">
        <v>0.1245</v>
      </c>
      <c r="L30" s="165">
        <v>9.3299999999999994E-2</v>
      </c>
      <c r="M30" s="165">
        <v>0.246</v>
      </c>
      <c r="N30" s="165">
        <v>0.2011</v>
      </c>
      <c r="O30" s="165">
        <v>0.379</v>
      </c>
      <c r="P30" s="165">
        <v>0.3846</v>
      </c>
      <c r="Q30" s="165">
        <v>0.14610000000000001</v>
      </c>
      <c r="R30" s="165">
        <v>0.29010000000000002</v>
      </c>
      <c r="S30" s="165">
        <v>0.13700000000000001</v>
      </c>
      <c r="T30" s="165">
        <v>0.15770000000000001</v>
      </c>
      <c r="U30" s="165">
        <v>0.3518</v>
      </c>
      <c r="V30" s="165">
        <v>0.2407</v>
      </c>
      <c r="W30" s="165">
        <v>0.44209999999999999</v>
      </c>
      <c r="X30" s="165">
        <v>0.22650000000000001</v>
      </c>
      <c r="Y30" s="165">
        <v>0.33560000000000001</v>
      </c>
      <c r="Z30" s="165">
        <v>0.46750000000000003</v>
      </c>
      <c r="AA30" s="165">
        <v>0.85670000000000002</v>
      </c>
      <c r="AB30" s="165">
        <v>0.13600000000000001</v>
      </c>
      <c r="AC30" s="165">
        <v>0.35060000000000002</v>
      </c>
      <c r="AD30" s="165">
        <v>0.56989999999999996</v>
      </c>
      <c r="AE30" s="165">
        <v>0.32240000000000002</v>
      </c>
      <c r="AF30" s="165">
        <v>0.19819999999999999</v>
      </c>
      <c r="AG30" s="165">
        <v>0.54930000000000001</v>
      </c>
      <c r="AH30" s="165">
        <v>0.2369</v>
      </c>
      <c r="AI30" s="165">
        <v>0.28079999999999999</v>
      </c>
      <c r="AJ30" s="165">
        <v>0.3448</v>
      </c>
      <c r="AK30" s="165">
        <v>0.61170000000000002</v>
      </c>
      <c r="AL30" s="165">
        <v>0.2404</v>
      </c>
      <c r="AM30" s="165">
        <v>0.1085</v>
      </c>
      <c r="AN30" s="165">
        <v>3.9300000000000002E-2</v>
      </c>
      <c r="AO30" s="165">
        <v>0.65180000000000005</v>
      </c>
      <c r="AP30" s="165">
        <v>167363.07</v>
      </c>
      <c r="AQ30" s="165">
        <v>43663.75</v>
      </c>
      <c r="AR30" s="165">
        <v>102504.03</v>
      </c>
      <c r="AS30" s="165">
        <v>21195.29</v>
      </c>
      <c r="AT30" s="165">
        <v>171295.86</v>
      </c>
      <c r="AU30" s="165">
        <v>42494.98</v>
      </c>
      <c r="AV30" s="165">
        <v>106372.28</v>
      </c>
      <c r="AW30" s="165">
        <v>22428.6</v>
      </c>
    </row>
    <row r="31" spans="1:49">
      <c r="A31" s="165">
        <v>2020</v>
      </c>
      <c r="B31" s="165">
        <v>2</v>
      </c>
      <c r="C31" s="165">
        <v>28</v>
      </c>
      <c r="D31" s="165" t="s">
        <v>273</v>
      </c>
      <c r="E31" s="165">
        <v>43.29</v>
      </c>
      <c r="F31" s="165">
        <v>0.39429999999999998</v>
      </c>
      <c r="G31" s="165">
        <v>0.3664</v>
      </c>
      <c r="H31" s="165">
        <v>2.4400000000000002E-2</v>
      </c>
      <c r="I31" s="165">
        <v>0.16159999999999999</v>
      </c>
      <c r="J31" s="165">
        <v>0.21249999999999999</v>
      </c>
      <c r="K31" s="165">
        <v>0.13020000000000001</v>
      </c>
      <c r="L31" s="165">
        <v>8.2299999999999998E-2</v>
      </c>
      <c r="M31" s="165">
        <v>0.17280000000000001</v>
      </c>
      <c r="N31" s="165">
        <v>0.1255</v>
      </c>
      <c r="O31" s="165">
        <v>0.3498</v>
      </c>
      <c r="P31" s="165">
        <v>0.41670000000000001</v>
      </c>
      <c r="Q31" s="165">
        <v>0.14610000000000001</v>
      </c>
      <c r="R31" s="165">
        <v>0.2432</v>
      </c>
      <c r="S31" s="165">
        <v>0.13100000000000001</v>
      </c>
      <c r="T31" s="165">
        <v>0.13500000000000001</v>
      </c>
      <c r="U31" s="165">
        <v>0.32769999999999999</v>
      </c>
      <c r="V31" s="165">
        <v>0.35770000000000002</v>
      </c>
      <c r="W31" s="165">
        <v>0.39689999999999998</v>
      </c>
      <c r="X31" s="165">
        <v>0.1749</v>
      </c>
      <c r="Y31" s="165">
        <v>0.48270000000000002</v>
      </c>
      <c r="Z31" s="165">
        <v>0.49330000000000002</v>
      </c>
      <c r="AA31" s="165">
        <v>0.79879999999999995</v>
      </c>
      <c r="AB31" s="165">
        <v>0.18840000000000001</v>
      </c>
      <c r="AC31" s="165">
        <v>0.41899999999999998</v>
      </c>
      <c r="AD31" s="165">
        <v>0.52439999999999998</v>
      </c>
      <c r="AE31" s="165">
        <v>0.50619999999999998</v>
      </c>
      <c r="AF31" s="165">
        <v>0.20910000000000001</v>
      </c>
      <c r="AG31" s="165">
        <v>0.5484</v>
      </c>
      <c r="AH31" s="165">
        <v>0.39810000000000001</v>
      </c>
      <c r="AI31" s="165">
        <v>0.32690000000000002</v>
      </c>
      <c r="AJ31" s="165">
        <v>0.26829999999999998</v>
      </c>
      <c r="AK31" s="165">
        <v>0.5927</v>
      </c>
      <c r="AL31" s="165">
        <v>0.2278</v>
      </c>
      <c r="AM31" s="165">
        <v>0.1244</v>
      </c>
      <c r="AN31" s="165">
        <v>5.5199999999999999E-2</v>
      </c>
      <c r="AO31" s="165">
        <v>0.59050000000000002</v>
      </c>
      <c r="AP31" s="165">
        <v>154233.14000000001</v>
      </c>
      <c r="AQ31" s="165">
        <v>45751.13</v>
      </c>
      <c r="AR31" s="165">
        <v>88476.160000000003</v>
      </c>
      <c r="AS31" s="165">
        <v>20005.84</v>
      </c>
      <c r="AT31" s="165">
        <v>153974.74</v>
      </c>
      <c r="AU31" s="165">
        <v>43867.199999999997</v>
      </c>
      <c r="AV31" s="165">
        <v>88659.75</v>
      </c>
      <c r="AW31" s="165">
        <v>21447.79</v>
      </c>
    </row>
    <row r="32" spans="1:49">
      <c r="A32" s="165">
        <v>2020</v>
      </c>
      <c r="B32" s="165">
        <v>2</v>
      </c>
      <c r="C32" s="165">
        <v>29</v>
      </c>
      <c r="D32" s="165" t="s">
        <v>274</v>
      </c>
      <c r="E32" s="165">
        <v>44.46</v>
      </c>
      <c r="F32" s="165">
        <v>0.58899999999999997</v>
      </c>
      <c r="G32" s="165">
        <v>0.53669999999999995</v>
      </c>
      <c r="H32" s="165">
        <v>5.3900000000000003E-2</v>
      </c>
      <c r="I32" s="165">
        <v>0.18759999999999999</v>
      </c>
      <c r="J32" s="165">
        <v>0.22270000000000001</v>
      </c>
      <c r="K32" s="165">
        <v>0.13800000000000001</v>
      </c>
      <c r="L32" s="165">
        <v>8.48E-2</v>
      </c>
      <c r="M32" s="165">
        <v>0.2225</v>
      </c>
      <c r="N32" s="165">
        <v>0.16639999999999999</v>
      </c>
      <c r="O32" s="165">
        <v>0.37209999999999999</v>
      </c>
      <c r="P32" s="165">
        <v>0.47370000000000001</v>
      </c>
      <c r="Q32" s="165">
        <v>0.16520000000000001</v>
      </c>
      <c r="R32" s="165">
        <v>0.28860000000000002</v>
      </c>
      <c r="S32" s="165">
        <v>0.13569999999999999</v>
      </c>
      <c r="T32" s="165">
        <v>0.16450000000000001</v>
      </c>
      <c r="U32" s="165">
        <v>0.3624</v>
      </c>
      <c r="V32" s="165">
        <v>0.35449999999999998</v>
      </c>
      <c r="W32" s="165">
        <v>0.4118</v>
      </c>
      <c r="X32" s="165">
        <v>0.20100000000000001</v>
      </c>
      <c r="Y32" s="165">
        <v>0.43290000000000001</v>
      </c>
      <c r="Z32" s="165">
        <v>0.50409999999999999</v>
      </c>
      <c r="AA32" s="165">
        <v>0.78639999999999999</v>
      </c>
      <c r="AB32" s="165">
        <v>0.19889999999999999</v>
      </c>
      <c r="AC32" s="165">
        <v>0.39550000000000002</v>
      </c>
      <c r="AD32" s="165">
        <v>0.54020000000000001</v>
      </c>
      <c r="AE32" s="165">
        <v>0.45250000000000001</v>
      </c>
      <c r="AF32" s="165">
        <v>0.18179999999999999</v>
      </c>
      <c r="AG32" s="165">
        <v>0.56620000000000004</v>
      </c>
      <c r="AH32" s="165">
        <v>0.38740000000000002</v>
      </c>
      <c r="AI32" s="165">
        <v>0.31209999999999999</v>
      </c>
      <c r="AJ32" s="165">
        <v>0.28129999999999999</v>
      </c>
      <c r="AK32" s="165">
        <v>0.59860000000000002</v>
      </c>
      <c r="AL32" s="165">
        <v>0.2364</v>
      </c>
      <c r="AM32" s="165">
        <v>0.12239999999999999</v>
      </c>
      <c r="AN32" s="165">
        <v>4.2599999999999999E-2</v>
      </c>
      <c r="AO32" s="165">
        <v>0.62539999999999996</v>
      </c>
      <c r="AP32" s="165">
        <v>164497.73000000001</v>
      </c>
      <c r="AQ32" s="165">
        <v>50696.83</v>
      </c>
      <c r="AR32" s="165">
        <v>94445.58</v>
      </c>
      <c r="AS32" s="165">
        <v>19355.32</v>
      </c>
      <c r="AT32" s="165">
        <v>161949.82999999999</v>
      </c>
      <c r="AU32" s="165">
        <v>47959.37</v>
      </c>
      <c r="AV32" s="165">
        <v>93562.18</v>
      </c>
      <c r="AW32" s="165">
        <v>20428.28</v>
      </c>
    </row>
    <row r="33" spans="1:49">
      <c r="A33" s="165">
        <v>2020</v>
      </c>
      <c r="B33" s="165">
        <v>2</v>
      </c>
      <c r="C33" s="165">
        <v>30</v>
      </c>
      <c r="D33" s="165" t="s">
        <v>275</v>
      </c>
      <c r="E33" s="165">
        <v>41.74</v>
      </c>
      <c r="F33" s="165">
        <v>0.45839999999999997</v>
      </c>
      <c r="G33" s="165">
        <v>0.40849999999999997</v>
      </c>
      <c r="H33" s="165">
        <v>4.2799999999999998E-2</v>
      </c>
      <c r="I33" s="165">
        <v>0.19109999999999999</v>
      </c>
      <c r="J33" s="165">
        <v>0.19520000000000001</v>
      </c>
      <c r="K33" s="165">
        <v>0.1147</v>
      </c>
      <c r="L33" s="165">
        <v>8.0600000000000005E-2</v>
      </c>
      <c r="M33" s="165">
        <v>0.22109999999999999</v>
      </c>
      <c r="N33" s="165">
        <v>0.1736</v>
      </c>
      <c r="O33" s="165">
        <v>0.31819999999999998</v>
      </c>
      <c r="P33" s="165">
        <v>0.40699999999999997</v>
      </c>
      <c r="Q33" s="165">
        <v>0.13719999999999999</v>
      </c>
      <c r="R33" s="165">
        <v>0.25459999999999999</v>
      </c>
      <c r="S33" s="165">
        <v>0.1164</v>
      </c>
      <c r="T33" s="165">
        <v>0.13239999999999999</v>
      </c>
      <c r="U33" s="165">
        <v>0.30599999999999999</v>
      </c>
      <c r="V33" s="165">
        <v>0.31609999999999999</v>
      </c>
      <c r="W33" s="165">
        <v>0.39600000000000002</v>
      </c>
      <c r="X33" s="165">
        <v>0.1903</v>
      </c>
      <c r="Y33" s="165">
        <v>0.40570000000000001</v>
      </c>
      <c r="Z33" s="165">
        <v>0.45639999999999997</v>
      </c>
      <c r="AA33" s="165">
        <v>0.82320000000000004</v>
      </c>
      <c r="AB33" s="165">
        <v>0.1673</v>
      </c>
      <c r="AC33" s="165">
        <v>0.39040000000000002</v>
      </c>
      <c r="AD33" s="165">
        <v>0.54330000000000001</v>
      </c>
      <c r="AE33" s="165">
        <v>0.35920000000000002</v>
      </c>
      <c r="AF33" s="165">
        <v>0.21249999999999999</v>
      </c>
      <c r="AG33" s="165">
        <v>0.5665</v>
      </c>
      <c r="AH33" s="165">
        <v>0.29139999999999999</v>
      </c>
      <c r="AI33" s="165">
        <v>0.2797</v>
      </c>
      <c r="AJ33" s="165">
        <v>0.28560000000000002</v>
      </c>
      <c r="AK33" s="165">
        <v>0.65239999999999998</v>
      </c>
      <c r="AL33" s="165">
        <v>0.21490000000000001</v>
      </c>
      <c r="AM33" s="165">
        <v>9.74E-2</v>
      </c>
      <c r="AN33" s="165">
        <v>3.5299999999999998E-2</v>
      </c>
      <c r="AO33" s="165">
        <v>0.64059999999999995</v>
      </c>
      <c r="AP33" s="165">
        <v>155097.84</v>
      </c>
      <c r="AQ33" s="165">
        <v>43731.53</v>
      </c>
      <c r="AR33" s="165">
        <v>90595.83</v>
      </c>
      <c r="AS33" s="165">
        <v>20770.48</v>
      </c>
      <c r="AT33" s="165">
        <v>152424.45000000001</v>
      </c>
      <c r="AU33" s="165">
        <v>40080.18</v>
      </c>
      <c r="AV33" s="165">
        <v>90237.67</v>
      </c>
      <c r="AW33" s="165">
        <v>22106.6</v>
      </c>
    </row>
    <row r="34" spans="1:49">
      <c r="A34" s="165">
        <v>2020</v>
      </c>
      <c r="B34" s="165">
        <v>2</v>
      </c>
      <c r="C34" s="165">
        <v>31</v>
      </c>
      <c r="D34" s="165" t="s">
        <v>276</v>
      </c>
      <c r="E34" s="165">
        <v>41.98</v>
      </c>
      <c r="F34" s="165">
        <v>0.62119999999999997</v>
      </c>
      <c r="G34" s="165">
        <v>0.57150000000000001</v>
      </c>
      <c r="H34" s="165">
        <v>4.2099999999999999E-2</v>
      </c>
      <c r="I34" s="165">
        <v>0.19470000000000001</v>
      </c>
      <c r="J34" s="165">
        <v>0.21299999999999999</v>
      </c>
      <c r="K34" s="165">
        <v>0.13009999999999999</v>
      </c>
      <c r="L34" s="165">
        <v>8.2900000000000001E-2</v>
      </c>
      <c r="M34" s="165">
        <v>0.19889999999999999</v>
      </c>
      <c r="N34" s="165">
        <v>0.15529999999999999</v>
      </c>
      <c r="O34" s="165">
        <v>0.35070000000000001</v>
      </c>
      <c r="P34" s="165">
        <v>0.4375</v>
      </c>
      <c r="Q34" s="165">
        <v>0.14319999999999999</v>
      </c>
      <c r="R34" s="165">
        <v>0.27050000000000002</v>
      </c>
      <c r="S34" s="165">
        <v>0.13</v>
      </c>
      <c r="T34" s="165">
        <v>0.14410000000000001</v>
      </c>
      <c r="U34" s="165">
        <v>0.33710000000000001</v>
      </c>
      <c r="V34" s="165">
        <v>0.3634</v>
      </c>
      <c r="W34" s="165">
        <v>0.39760000000000001</v>
      </c>
      <c r="X34" s="165">
        <v>0.30149999999999999</v>
      </c>
      <c r="Y34" s="165">
        <v>0.51919999999999999</v>
      </c>
      <c r="Z34" s="165">
        <v>0.53159999999999996</v>
      </c>
      <c r="AA34" s="165">
        <v>0.79790000000000005</v>
      </c>
      <c r="AB34" s="165">
        <v>0.192</v>
      </c>
      <c r="AC34" s="165">
        <v>0.38429999999999997</v>
      </c>
      <c r="AD34" s="165">
        <v>0.54390000000000005</v>
      </c>
      <c r="AE34" s="165">
        <v>0.3871</v>
      </c>
      <c r="AF34" s="165">
        <v>0.21579999999999999</v>
      </c>
      <c r="AG34" s="165">
        <v>0.56779999999999997</v>
      </c>
      <c r="AH34" s="165">
        <v>0.34549999999999997</v>
      </c>
      <c r="AI34" s="165">
        <v>0.30199999999999999</v>
      </c>
      <c r="AJ34" s="165">
        <v>0.2732</v>
      </c>
      <c r="AK34" s="165">
        <v>0.62870000000000004</v>
      </c>
      <c r="AL34" s="165">
        <v>0.22359999999999999</v>
      </c>
      <c r="AM34" s="165">
        <v>0.1089</v>
      </c>
      <c r="AN34" s="165">
        <v>3.8899999999999997E-2</v>
      </c>
      <c r="AO34" s="165">
        <v>0.63519999999999999</v>
      </c>
      <c r="AP34" s="165">
        <v>152045.51</v>
      </c>
      <c r="AQ34" s="165">
        <v>43240.24</v>
      </c>
      <c r="AR34" s="165">
        <v>89004.09</v>
      </c>
      <c r="AS34" s="165">
        <v>19801.18</v>
      </c>
      <c r="AT34" s="165">
        <v>146405.57999999999</v>
      </c>
      <c r="AU34" s="165">
        <v>38570.54</v>
      </c>
      <c r="AV34" s="165">
        <v>86970.62</v>
      </c>
      <c r="AW34" s="165">
        <v>20864.419999999998</v>
      </c>
    </row>
    <row r="35" spans="1:49">
      <c r="A35" s="165">
        <v>2020</v>
      </c>
      <c r="B35" s="165">
        <v>2</v>
      </c>
      <c r="C35" s="165">
        <v>32</v>
      </c>
      <c r="D35" s="165" t="s">
        <v>277</v>
      </c>
      <c r="E35" s="165">
        <v>42.67</v>
      </c>
      <c r="F35" s="165">
        <v>0.56459999999999999</v>
      </c>
      <c r="G35" s="165">
        <v>0.432</v>
      </c>
      <c r="H35" s="165">
        <v>0.13289999999999999</v>
      </c>
      <c r="I35" s="165">
        <v>0.25290000000000001</v>
      </c>
      <c r="J35" s="165">
        <v>0.1759</v>
      </c>
      <c r="K35" s="165">
        <v>8.5400000000000004E-2</v>
      </c>
      <c r="L35" s="165">
        <v>9.0499999999999997E-2</v>
      </c>
      <c r="M35" s="165">
        <v>0.2165</v>
      </c>
      <c r="N35" s="165">
        <v>0.17549999999999999</v>
      </c>
      <c r="O35" s="165">
        <v>0.30170000000000002</v>
      </c>
      <c r="P35" s="165">
        <v>0.37059999999999998</v>
      </c>
      <c r="Q35" s="165">
        <v>0.1208</v>
      </c>
      <c r="R35" s="165">
        <v>0.23699999999999999</v>
      </c>
      <c r="S35" s="165">
        <v>0.1095</v>
      </c>
      <c r="T35" s="165">
        <v>0.12189999999999999</v>
      </c>
      <c r="U35" s="165">
        <v>0.27</v>
      </c>
      <c r="V35" s="165">
        <v>0.15740000000000001</v>
      </c>
      <c r="W35" s="165">
        <v>0.37069999999999997</v>
      </c>
      <c r="X35" s="165">
        <v>0.21179999999999999</v>
      </c>
      <c r="Y35" s="165">
        <v>0.40089999999999998</v>
      </c>
      <c r="Z35" s="165">
        <v>0.46820000000000001</v>
      </c>
      <c r="AA35" s="165">
        <v>0.86629999999999996</v>
      </c>
      <c r="AB35" s="165">
        <v>0.12690000000000001</v>
      </c>
      <c r="AC35" s="165">
        <v>0.37090000000000001</v>
      </c>
      <c r="AD35" s="165">
        <v>0.55489999999999995</v>
      </c>
      <c r="AE35" s="165">
        <v>0.34389999999999998</v>
      </c>
      <c r="AF35" s="165">
        <v>0.2636</v>
      </c>
      <c r="AG35" s="165">
        <v>0.53559999999999997</v>
      </c>
      <c r="AH35" s="165">
        <v>0.2034</v>
      </c>
      <c r="AI35" s="165">
        <v>0.2225</v>
      </c>
      <c r="AJ35" s="165">
        <v>0.31569999999999998</v>
      </c>
      <c r="AK35" s="165">
        <v>0.71430000000000005</v>
      </c>
      <c r="AL35" s="165">
        <v>0.19500000000000001</v>
      </c>
      <c r="AM35" s="165">
        <v>6.9800000000000001E-2</v>
      </c>
      <c r="AN35" s="165">
        <v>2.0799999999999999E-2</v>
      </c>
      <c r="AO35" s="165">
        <v>0.64800000000000002</v>
      </c>
      <c r="AP35" s="165">
        <v>160150.89000000001</v>
      </c>
      <c r="AQ35" s="165">
        <v>39948.01</v>
      </c>
      <c r="AR35" s="165">
        <v>99569.79</v>
      </c>
      <c r="AS35" s="165">
        <v>20633.09</v>
      </c>
      <c r="AT35" s="165">
        <v>158370.81</v>
      </c>
      <c r="AU35" s="165">
        <v>36272.29</v>
      </c>
      <c r="AV35" s="165">
        <v>100581.84</v>
      </c>
      <c r="AW35" s="165">
        <v>21516.68</v>
      </c>
    </row>
    <row r="36" spans="1:49">
      <c r="A36" s="165">
        <v>2020</v>
      </c>
      <c r="B36" s="165">
        <v>2</v>
      </c>
      <c r="C36" s="165">
        <v>33</v>
      </c>
      <c r="D36" s="165" t="s">
        <v>278</v>
      </c>
      <c r="E36" s="165">
        <v>43.18</v>
      </c>
      <c r="F36" s="165">
        <v>0.47649999999999998</v>
      </c>
      <c r="G36" s="165">
        <v>0.33090000000000003</v>
      </c>
      <c r="H36" s="165">
        <v>0.1457</v>
      </c>
      <c r="I36" s="165">
        <v>0.2034</v>
      </c>
      <c r="J36" s="165">
        <v>0.1368</v>
      </c>
      <c r="K36" s="165">
        <v>6.0699999999999997E-2</v>
      </c>
      <c r="L36" s="165">
        <v>7.6100000000000001E-2</v>
      </c>
      <c r="M36" s="165">
        <v>0.1462</v>
      </c>
      <c r="N36" s="165">
        <v>0.1241</v>
      </c>
      <c r="O36" s="165">
        <v>0.2215</v>
      </c>
      <c r="P36" s="165">
        <v>0.37159999999999999</v>
      </c>
      <c r="Q36" s="165">
        <v>0.1095</v>
      </c>
      <c r="R36" s="165">
        <v>0.22159999999999999</v>
      </c>
      <c r="S36" s="165">
        <v>7.9899999999999999E-2</v>
      </c>
      <c r="T36" s="165">
        <v>9.11E-2</v>
      </c>
      <c r="U36" s="165">
        <v>0.22359999999999999</v>
      </c>
      <c r="V36" s="165">
        <v>0.15790000000000001</v>
      </c>
      <c r="W36" s="165">
        <v>0.31759999999999999</v>
      </c>
      <c r="X36" s="165">
        <v>0.16539999999999999</v>
      </c>
      <c r="Y36" s="165">
        <v>0.41039999999999999</v>
      </c>
      <c r="Z36" s="165">
        <v>0.43</v>
      </c>
      <c r="AA36" s="165">
        <v>0.88349999999999995</v>
      </c>
      <c r="AB36" s="165">
        <v>0.11210000000000001</v>
      </c>
      <c r="AC36" s="165">
        <v>0.35859999999999997</v>
      </c>
      <c r="AD36" s="165">
        <v>0.57169999999999999</v>
      </c>
      <c r="AE36" s="165">
        <v>0.27089999999999997</v>
      </c>
      <c r="AF36" s="165">
        <v>0.2576</v>
      </c>
      <c r="AG36" s="165">
        <v>0.57650000000000001</v>
      </c>
      <c r="AH36" s="165">
        <v>0.19470000000000001</v>
      </c>
      <c r="AI36" s="165">
        <v>0.187</v>
      </c>
      <c r="AJ36" s="165">
        <v>0.3216</v>
      </c>
      <c r="AK36" s="165">
        <v>0.74619999999999997</v>
      </c>
      <c r="AL36" s="165">
        <v>0.17979999999999999</v>
      </c>
      <c r="AM36" s="165">
        <v>5.7099999999999998E-2</v>
      </c>
      <c r="AN36" s="165">
        <v>1.6899999999999998E-2</v>
      </c>
      <c r="AO36" s="165">
        <v>0.6341</v>
      </c>
      <c r="AP36" s="165">
        <v>177708.17</v>
      </c>
      <c r="AQ36" s="165">
        <v>44708.71</v>
      </c>
      <c r="AR36" s="165">
        <v>112869.8</v>
      </c>
      <c r="AS36" s="165">
        <v>20129.669999999998</v>
      </c>
      <c r="AT36" s="165">
        <v>180461.61</v>
      </c>
      <c r="AU36" s="165">
        <v>40858.42</v>
      </c>
      <c r="AV36" s="165">
        <v>118081.53</v>
      </c>
      <c r="AW36" s="165">
        <v>21521.66</v>
      </c>
    </row>
    <row r="37" spans="1:49">
      <c r="A37" s="165">
        <v>2020</v>
      </c>
      <c r="B37" s="165">
        <v>2</v>
      </c>
      <c r="C37" s="165">
        <v>34</v>
      </c>
      <c r="D37" s="165" t="s">
        <v>82</v>
      </c>
      <c r="E37" s="165">
        <v>44.93</v>
      </c>
      <c r="F37" s="165">
        <v>0.61899999999999999</v>
      </c>
      <c r="G37" s="165">
        <v>0.54090000000000005</v>
      </c>
      <c r="H37" s="165">
        <v>7.4099999999999999E-2</v>
      </c>
      <c r="I37" s="165">
        <v>0.20979999999999999</v>
      </c>
      <c r="J37" s="165">
        <v>0.15629999999999999</v>
      </c>
      <c r="K37" s="165">
        <v>7.5499999999999998E-2</v>
      </c>
      <c r="L37" s="165">
        <v>8.0799999999999997E-2</v>
      </c>
      <c r="M37" s="165">
        <v>0.21460000000000001</v>
      </c>
      <c r="N37" s="165">
        <v>0.17469999999999999</v>
      </c>
      <c r="O37" s="165">
        <v>0.27250000000000002</v>
      </c>
      <c r="P37" s="165">
        <v>0.39679999999999999</v>
      </c>
      <c r="Q37" s="165">
        <v>0.1255</v>
      </c>
      <c r="R37" s="165">
        <v>0.2316</v>
      </c>
      <c r="S37" s="165">
        <v>9.9699999999999997E-2</v>
      </c>
      <c r="T37" s="165">
        <v>0.1109</v>
      </c>
      <c r="U37" s="165">
        <v>0.24429999999999999</v>
      </c>
      <c r="V37" s="165">
        <v>0.21690000000000001</v>
      </c>
      <c r="W37" s="165">
        <v>0.36670000000000003</v>
      </c>
      <c r="X37" s="165">
        <v>0.1835</v>
      </c>
      <c r="Y37" s="165">
        <v>0.43959999999999999</v>
      </c>
      <c r="Z37" s="165">
        <v>0.41360000000000002</v>
      </c>
      <c r="AA37" s="165">
        <v>0.85009999999999997</v>
      </c>
      <c r="AB37" s="165">
        <v>0.14460000000000001</v>
      </c>
      <c r="AC37" s="165">
        <v>0.36309999999999998</v>
      </c>
      <c r="AD37" s="165">
        <v>0.56979999999999997</v>
      </c>
      <c r="AE37" s="165">
        <v>0.2923</v>
      </c>
      <c r="AF37" s="165">
        <v>0.27979999999999999</v>
      </c>
      <c r="AG37" s="165">
        <v>0.5645</v>
      </c>
      <c r="AH37" s="165">
        <v>0.2142</v>
      </c>
      <c r="AI37" s="165">
        <v>0.1978</v>
      </c>
      <c r="AJ37" s="165">
        <v>0.29680000000000001</v>
      </c>
      <c r="AK37" s="165">
        <v>0.73960000000000004</v>
      </c>
      <c r="AL37" s="165">
        <v>0.17660000000000001</v>
      </c>
      <c r="AM37" s="165">
        <v>6.3899999999999998E-2</v>
      </c>
      <c r="AN37" s="165">
        <v>1.9900000000000001E-2</v>
      </c>
      <c r="AO37" s="165">
        <v>0.60880000000000001</v>
      </c>
      <c r="AP37" s="165">
        <v>176716.79999999999</v>
      </c>
      <c r="AQ37" s="165">
        <v>46654.13</v>
      </c>
      <c r="AR37" s="165">
        <v>109342.75</v>
      </c>
      <c r="AS37" s="165">
        <v>20719.919999999998</v>
      </c>
      <c r="AT37" s="165">
        <v>176369.94</v>
      </c>
      <c r="AU37" s="165">
        <v>42240.2</v>
      </c>
      <c r="AV37" s="165">
        <v>111858.47</v>
      </c>
      <c r="AW37" s="165">
        <v>22271.27</v>
      </c>
    </row>
    <row r="38" spans="1:49">
      <c r="A38" s="165">
        <v>2020</v>
      </c>
      <c r="B38" s="165">
        <v>2</v>
      </c>
      <c r="C38" s="165">
        <v>35</v>
      </c>
      <c r="D38" s="165" t="s">
        <v>279</v>
      </c>
      <c r="E38" s="165">
        <v>46.43</v>
      </c>
      <c r="F38" s="165">
        <v>0.86180000000000001</v>
      </c>
      <c r="G38" s="165">
        <v>0.58489999999999998</v>
      </c>
      <c r="H38" s="165">
        <v>0.28039999999999998</v>
      </c>
      <c r="I38" s="165">
        <v>0.26390000000000002</v>
      </c>
      <c r="J38" s="165">
        <v>0.20519999999999999</v>
      </c>
      <c r="K38" s="165">
        <v>0.12230000000000001</v>
      </c>
      <c r="L38" s="165">
        <v>8.2799999999999999E-2</v>
      </c>
      <c r="M38" s="165">
        <v>0.28160000000000002</v>
      </c>
      <c r="N38" s="165">
        <v>0.2316</v>
      </c>
      <c r="O38" s="165">
        <v>0.36530000000000001</v>
      </c>
      <c r="P38" s="165">
        <v>0.50060000000000004</v>
      </c>
      <c r="Q38" s="165">
        <v>0.1651</v>
      </c>
      <c r="R38" s="165">
        <v>0.30370000000000003</v>
      </c>
      <c r="S38" s="165">
        <v>0.13150000000000001</v>
      </c>
      <c r="T38" s="165">
        <v>0.17349999999999999</v>
      </c>
      <c r="U38" s="165">
        <v>0.34139999999999998</v>
      </c>
      <c r="V38" s="165">
        <v>0.27389999999999998</v>
      </c>
      <c r="W38" s="165">
        <v>0.4148</v>
      </c>
      <c r="X38" s="165">
        <v>0.20230000000000001</v>
      </c>
      <c r="Y38" s="165">
        <v>0.35020000000000001</v>
      </c>
      <c r="Z38" s="165">
        <v>0.41880000000000001</v>
      </c>
      <c r="AA38" s="165">
        <v>0.8276</v>
      </c>
      <c r="AB38" s="165">
        <v>0.16420000000000001</v>
      </c>
      <c r="AC38" s="165">
        <v>0.31319999999999998</v>
      </c>
      <c r="AD38" s="165">
        <v>0.60399999999999998</v>
      </c>
      <c r="AE38" s="165">
        <v>0.2732</v>
      </c>
      <c r="AF38" s="165">
        <v>0.18559999999999999</v>
      </c>
      <c r="AG38" s="165">
        <v>0.56759999999999999</v>
      </c>
      <c r="AH38" s="165">
        <v>0.21129999999999999</v>
      </c>
      <c r="AI38" s="165">
        <v>0.27129999999999999</v>
      </c>
      <c r="AJ38" s="165">
        <v>0.29649999999999999</v>
      </c>
      <c r="AK38" s="165">
        <v>0.6552</v>
      </c>
      <c r="AL38" s="165">
        <v>0.2223</v>
      </c>
      <c r="AM38" s="165">
        <v>9.3200000000000005E-2</v>
      </c>
      <c r="AN38" s="165">
        <v>2.9399999999999999E-2</v>
      </c>
      <c r="AO38" s="165">
        <v>0.63900000000000001</v>
      </c>
      <c r="AP38" s="165">
        <v>177791.55</v>
      </c>
      <c r="AQ38" s="165">
        <v>48809.4</v>
      </c>
      <c r="AR38" s="165">
        <v>108642.74</v>
      </c>
      <c r="AS38" s="165">
        <v>20339.419999999998</v>
      </c>
      <c r="AT38" s="165">
        <v>175545.76</v>
      </c>
      <c r="AU38" s="165">
        <v>44296.12</v>
      </c>
      <c r="AV38" s="165">
        <v>109753.02</v>
      </c>
      <c r="AW38" s="165">
        <v>21496.62</v>
      </c>
    </row>
    <row r="39" spans="1:49">
      <c r="A39" s="165">
        <v>2020</v>
      </c>
      <c r="B39" s="165">
        <v>2</v>
      </c>
      <c r="C39" s="165">
        <v>36</v>
      </c>
      <c r="D39" s="165" t="s">
        <v>280</v>
      </c>
      <c r="E39" s="165">
        <v>41.38</v>
      </c>
      <c r="F39" s="165">
        <v>0.44080000000000003</v>
      </c>
      <c r="G39" s="165">
        <v>0.41520000000000001</v>
      </c>
      <c r="H39" s="165">
        <v>2.01E-2</v>
      </c>
      <c r="I39" s="165">
        <v>0.16919999999999999</v>
      </c>
      <c r="J39" s="165">
        <v>0.1754</v>
      </c>
      <c r="K39" s="165">
        <v>9.4E-2</v>
      </c>
      <c r="L39" s="165">
        <v>8.14E-2</v>
      </c>
      <c r="M39" s="165">
        <v>0.1229</v>
      </c>
      <c r="N39" s="165">
        <v>9.2499999999999999E-2</v>
      </c>
      <c r="O39" s="165">
        <v>0.26740000000000003</v>
      </c>
      <c r="P39" s="165">
        <v>0.32219999999999999</v>
      </c>
      <c r="Q39" s="165">
        <v>0.10059999999999999</v>
      </c>
      <c r="R39" s="165">
        <v>0.19439999999999999</v>
      </c>
      <c r="S39" s="165">
        <v>0.10100000000000001</v>
      </c>
      <c r="T39" s="165">
        <v>9.8400000000000001E-2</v>
      </c>
      <c r="U39" s="165">
        <v>0.24429999999999999</v>
      </c>
      <c r="V39" s="165">
        <v>0.23139999999999999</v>
      </c>
      <c r="W39" s="165">
        <v>0.36890000000000001</v>
      </c>
      <c r="X39" s="165">
        <v>0.1842</v>
      </c>
      <c r="Y39" s="165">
        <v>0.39600000000000002</v>
      </c>
      <c r="Z39" s="165">
        <v>0.47370000000000001</v>
      </c>
      <c r="AA39" s="165">
        <v>0.83940000000000003</v>
      </c>
      <c r="AB39" s="165">
        <v>0.1522</v>
      </c>
      <c r="AC39" s="165">
        <v>0.3039</v>
      </c>
      <c r="AD39" s="165">
        <v>0.59819999999999995</v>
      </c>
      <c r="AE39" s="165">
        <v>0.28749999999999998</v>
      </c>
      <c r="AF39" s="165">
        <v>0.26540000000000002</v>
      </c>
      <c r="AG39" s="165">
        <v>0.55640000000000001</v>
      </c>
      <c r="AH39" s="165">
        <v>0.2442</v>
      </c>
      <c r="AI39" s="165">
        <v>0.2</v>
      </c>
      <c r="AJ39" s="165">
        <v>0.32140000000000002</v>
      </c>
      <c r="AK39" s="165">
        <v>0.70250000000000001</v>
      </c>
      <c r="AL39" s="165">
        <v>0.19750000000000001</v>
      </c>
      <c r="AM39" s="165">
        <v>7.3800000000000004E-2</v>
      </c>
      <c r="AN39" s="165">
        <v>2.6200000000000001E-2</v>
      </c>
      <c r="AO39" s="165">
        <v>0.61209999999999998</v>
      </c>
      <c r="AP39" s="165">
        <v>139784.04999999999</v>
      </c>
      <c r="AQ39" s="165">
        <v>35039.440000000002</v>
      </c>
      <c r="AR39" s="165">
        <v>84906.94</v>
      </c>
      <c r="AS39" s="165">
        <v>19837.68</v>
      </c>
      <c r="AT39" s="165">
        <v>132827.4</v>
      </c>
      <c r="AU39" s="165">
        <v>29710.11</v>
      </c>
      <c r="AV39" s="165">
        <v>82508.55</v>
      </c>
      <c r="AW39" s="165">
        <v>20608.740000000002</v>
      </c>
    </row>
    <row r="40" spans="1:49">
      <c r="A40" s="165">
        <v>2020</v>
      </c>
      <c r="B40" s="165">
        <v>2</v>
      </c>
      <c r="C40" s="165">
        <v>37</v>
      </c>
      <c r="D40" s="165" t="s">
        <v>281</v>
      </c>
      <c r="E40" s="165">
        <v>50.1</v>
      </c>
      <c r="F40" s="165">
        <v>0.52600000000000002</v>
      </c>
      <c r="G40" s="165">
        <v>0.48209999999999997</v>
      </c>
      <c r="H40" s="165">
        <v>4.5699999999999998E-2</v>
      </c>
      <c r="I40" s="165">
        <v>0.20080000000000001</v>
      </c>
      <c r="J40" s="165">
        <v>0.22789999999999999</v>
      </c>
      <c r="K40" s="165">
        <v>0.1283</v>
      </c>
      <c r="L40" s="165">
        <v>9.9599999999999994E-2</v>
      </c>
      <c r="M40" s="165">
        <v>0.15890000000000001</v>
      </c>
      <c r="N40" s="165">
        <v>0.12230000000000001</v>
      </c>
      <c r="O40" s="165">
        <v>0.43180000000000002</v>
      </c>
      <c r="P40" s="165">
        <v>0.52459999999999996</v>
      </c>
      <c r="Q40" s="165">
        <v>0.20669999999999999</v>
      </c>
      <c r="R40" s="165">
        <v>0.3226</v>
      </c>
      <c r="S40" s="165">
        <v>0.15229999999999999</v>
      </c>
      <c r="T40" s="165">
        <v>0.2072</v>
      </c>
      <c r="U40" s="165">
        <v>0.36720000000000003</v>
      </c>
      <c r="V40" s="165">
        <v>0.32590000000000002</v>
      </c>
      <c r="W40" s="165">
        <v>0.44490000000000002</v>
      </c>
      <c r="X40" s="165">
        <v>0.27989999999999998</v>
      </c>
      <c r="Y40" s="165">
        <v>0.49769999999999998</v>
      </c>
      <c r="Z40" s="165">
        <v>0.4728</v>
      </c>
      <c r="AA40" s="165">
        <v>0.77669999999999995</v>
      </c>
      <c r="AB40" s="165">
        <v>0.20799999999999999</v>
      </c>
      <c r="AC40" s="165">
        <v>0.32500000000000001</v>
      </c>
      <c r="AD40" s="165">
        <v>0.60170000000000001</v>
      </c>
      <c r="AE40" s="165">
        <v>0.32440000000000002</v>
      </c>
      <c r="AF40" s="165">
        <v>0.1799</v>
      </c>
      <c r="AG40" s="165">
        <v>0.57699999999999996</v>
      </c>
      <c r="AH40" s="165">
        <v>0.25519999999999998</v>
      </c>
      <c r="AI40" s="165">
        <v>0.26479999999999998</v>
      </c>
      <c r="AJ40" s="165">
        <v>0.30399999999999999</v>
      </c>
      <c r="AK40" s="165">
        <v>0.627</v>
      </c>
      <c r="AL40" s="165">
        <v>0.22589999999999999</v>
      </c>
      <c r="AM40" s="165">
        <v>0.1105</v>
      </c>
      <c r="AN40" s="165">
        <v>3.6600000000000001E-2</v>
      </c>
      <c r="AO40" s="165">
        <v>0.6119</v>
      </c>
      <c r="AP40" s="165">
        <v>209810.71</v>
      </c>
      <c r="AQ40" s="165">
        <v>63923.8</v>
      </c>
      <c r="AR40" s="165">
        <v>124098.13</v>
      </c>
      <c r="AS40" s="165">
        <v>21788.78</v>
      </c>
      <c r="AT40" s="165">
        <v>209586.13</v>
      </c>
      <c r="AU40" s="165">
        <v>63326.55</v>
      </c>
      <c r="AV40" s="165">
        <v>123795.3</v>
      </c>
      <c r="AW40" s="165">
        <v>22464.28</v>
      </c>
    </row>
    <row r="41" spans="1:49">
      <c r="A41" s="165">
        <v>2020</v>
      </c>
      <c r="B41" s="165">
        <v>2</v>
      </c>
      <c r="C41" s="165">
        <v>38</v>
      </c>
      <c r="D41" s="165" t="s">
        <v>282</v>
      </c>
      <c r="E41" s="165">
        <v>47.68</v>
      </c>
      <c r="F41" s="165">
        <v>0.50190000000000001</v>
      </c>
      <c r="G41" s="165">
        <v>0.46139999999999998</v>
      </c>
      <c r="H41" s="165">
        <v>4.3999999999999997E-2</v>
      </c>
      <c r="I41" s="165">
        <v>0.2044</v>
      </c>
      <c r="J41" s="165">
        <v>0.23369999999999999</v>
      </c>
      <c r="K41" s="165">
        <v>0.14879999999999999</v>
      </c>
      <c r="L41" s="165">
        <v>8.4900000000000003E-2</v>
      </c>
      <c r="M41" s="165">
        <v>0.28510000000000002</v>
      </c>
      <c r="N41" s="165">
        <v>0.22650000000000001</v>
      </c>
      <c r="O41" s="165">
        <v>0.39629999999999999</v>
      </c>
      <c r="P41" s="165">
        <v>0.4788</v>
      </c>
      <c r="Q41" s="165">
        <v>0.1691</v>
      </c>
      <c r="R41" s="165">
        <v>0.30840000000000001</v>
      </c>
      <c r="S41" s="165">
        <v>0.14710000000000001</v>
      </c>
      <c r="T41" s="165">
        <v>0.17230000000000001</v>
      </c>
      <c r="U41" s="165">
        <v>0.38969999999999999</v>
      </c>
      <c r="V41" s="165">
        <v>0.38009999999999999</v>
      </c>
      <c r="W41" s="165">
        <v>0.4244</v>
      </c>
      <c r="X41" s="165">
        <v>0.18940000000000001</v>
      </c>
      <c r="Y41" s="165">
        <v>0.38519999999999999</v>
      </c>
      <c r="Z41" s="165">
        <v>0.41320000000000001</v>
      </c>
      <c r="AA41" s="165">
        <v>0.81120000000000003</v>
      </c>
      <c r="AB41" s="165">
        <v>0.1777</v>
      </c>
      <c r="AC41" s="165">
        <v>0.33639999999999998</v>
      </c>
      <c r="AD41" s="165">
        <v>0.5998</v>
      </c>
      <c r="AE41" s="165">
        <v>0.3236</v>
      </c>
      <c r="AF41" s="165">
        <v>0.17780000000000001</v>
      </c>
      <c r="AG41" s="165">
        <v>0.55600000000000005</v>
      </c>
      <c r="AH41" s="165">
        <v>0.2283</v>
      </c>
      <c r="AI41" s="165">
        <v>0.3745</v>
      </c>
      <c r="AJ41" s="165">
        <v>0.26069999999999999</v>
      </c>
      <c r="AK41" s="165">
        <v>0.58260000000000001</v>
      </c>
      <c r="AL41" s="165">
        <v>0.25280000000000002</v>
      </c>
      <c r="AM41" s="165">
        <v>0.1225</v>
      </c>
      <c r="AN41" s="165">
        <v>4.2200000000000001E-2</v>
      </c>
      <c r="AO41" s="165">
        <v>0.6542</v>
      </c>
      <c r="AP41" s="165">
        <v>176996.12</v>
      </c>
      <c r="AQ41" s="165">
        <v>51818.09</v>
      </c>
      <c r="AR41" s="165">
        <v>105173.09</v>
      </c>
      <c r="AS41" s="165">
        <v>20004.939999999999</v>
      </c>
      <c r="AT41" s="165">
        <v>185803.45</v>
      </c>
      <c r="AU41" s="165">
        <v>54253.3</v>
      </c>
      <c r="AV41" s="165">
        <v>110207.64</v>
      </c>
      <c r="AW41" s="165">
        <v>21342.51</v>
      </c>
    </row>
    <row r="42" spans="1:49">
      <c r="A42" s="165">
        <v>2020</v>
      </c>
      <c r="B42" s="165">
        <v>2</v>
      </c>
      <c r="C42" s="165">
        <v>39</v>
      </c>
      <c r="D42" s="165" t="s">
        <v>283</v>
      </c>
      <c r="E42" s="165">
        <v>47.44</v>
      </c>
      <c r="F42" s="165">
        <v>0.58750000000000002</v>
      </c>
      <c r="G42" s="165">
        <v>0.53269999999999995</v>
      </c>
      <c r="H42" s="165">
        <v>5.7000000000000002E-2</v>
      </c>
      <c r="I42" s="165">
        <v>0.1822</v>
      </c>
      <c r="J42" s="165">
        <v>0.25979999999999998</v>
      </c>
      <c r="K42" s="165">
        <v>0.1762</v>
      </c>
      <c r="L42" s="165">
        <v>8.3599999999999994E-2</v>
      </c>
      <c r="M42" s="165">
        <v>0.20649999999999999</v>
      </c>
      <c r="N42" s="165">
        <v>0.15529999999999999</v>
      </c>
      <c r="O42" s="165">
        <v>0.45090000000000002</v>
      </c>
      <c r="P42" s="165">
        <v>0.5242</v>
      </c>
      <c r="Q42" s="165">
        <v>0.188</v>
      </c>
      <c r="R42" s="165">
        <v>0.33110000000000001</v>
      </c>
      <c r="S42" s="165">
        <v>0.16500000000000001</v>
      </c>
      <c r="T42" s="165">
        <v>0.2049</v>
      </c>
      <c r="U42" s="165">
        <v>0.4163</v>
      </c>
      <c r="V42" s="165">
        <v>0.44569999999999999</v>
      </c>
      <c r="W42" s="165">
        <v>0.4708</v>
      </c>
      <c r="X42" s="165">
        <v>0.26939999999999997</v>
      </c>
      <c r="Y42" s="165">
        <v>0.4078</v>
      </c>
      <c r="Z42" s="165">
        <v>0.41739999999999999</v>
      </c>
      <c r="AA42" s="165">
        <v>0.78920000000000001</v>
      </c>
      <c r="AB42" s="165">
        <v>0.19420000000000001</v>
      </c>
      <c r="AC42" s="165">
        <v>0.33700000000000002</v>
      </c>
      <c r="AD42" s="165">
        <v>0.60040000000000004</v>
      </c>
      <c r="AE42" s="165">
        <v>0.32869999999999999</v>
      </c>
      <c r="AF42" s="165">
        <v>0.1741</v>
      </c>
      <c r="AG42" s="165">
        <v>0.56079999999999997</v>
      </c>
      <c r="AH42" s="165">
        <v>0.28570000000000001</v>
      </c>
      <c r="AI42" s="165">
        <v>0.36359999999999998</v>
      </c>
      <c r="AJ42" s="165">
        <v>0.25919999999999999</v>
      </c>
      <c r="AK42" s="165">
        <v>0.56189999999999996</v>
      </c>
      <c r="AL42" s="165">
        <v>0.25430000000000003</v>
      </c>
      <c r="AM42" s="165">
        <v>0.13519999999999999</v>
      </c>
      <c r="AN42" s="165">
        <v>4.8599999999999997E-2</v>
      </c>
      <c r="AO42" s="165">
        <v>0.64890000000000003</v>
      </c>
      <c r="AP42" s="165">
        <v>179702.23</v>
      </c>
      <c r="AQ42" s="165">
        <v>52965.7</v>
      </c>
      <c r="AR42" s="165">
        <v>106017.33</v>
      </c>
      <c r="AS42" s="165">
        <v>20719.2</v>
      </c>
      <c r="AT42" s="165">
        <v>187488.06</v>
      </c>
      <c r="AU42" s="165">
        <v>53968.54</v>
      </c>
      <c r="AV42" s="165">
        <v>110910.78</v>
      </c>
      <c r="AW42" s="165">
        <v>22608.73</v>
      </c>
    </row>
    <row r="43" spans="1:49">
      <c r="A43" s="165">
        <v>2020</v>
      </c>
      <c r="B43" s="165">
        <v>2</v>
      </c>
      <c r="C43" s="165">
        <v>40</v>
      </c>
      <c r="D43" s="165" t="s">
        <v>284</v>
      </c>
      <c r="E43" s="165">
        <v>49.29</v>
      </c>
      <c r="F43" s="165">
        <v>0.70199999999999996</v>
      </c>
      <c r="G43" s="165">
        <v>0.64100000000000001</v>
      </c>
      <c r="H43" s="165">
        <v>5.7500000000000002E-2</v>
      </c>
      <c r="I43" s="165">
        <v>0.31390000000000001</v>
      </c>
      <c r="J43" s="165">
        <v>0.16719999999999999</v>
      </c>
      <c r="K43" s="165">
        <v>7.9399999999999998E-2</v>
      </c>
      <c r="L43" s="165">
        <v>8.7800000000000003E-2</v>
      </c>
      <c r="M43" s="165">
        <v>0.32379999999999998</v>
      </c>
      <c r="N43" s="165">
        <v>0.28029999999999999</v>
      </c>
      <c r="O43" s="165">
        <v>0.3251</v>
      </c>
      <c r="P43" s="165">
        <v>0.41339999999999999</v>
      </c>
      <c r="Q43" s="165">
        <v>0.15559999999999999</v>
      </c>
      <c r="R43" s="165">
        <v>0.27160000000000001</v>
      </c>
      <c r="S43" s="165">
        <v>0.1142</v>
      </c>
      <c r="T43" s="165">
        <v>0.15</v>
      </c>
      <c r="U43" s="165">
        <v>0.29859999999999998</v>
      </c>
      <c r="V43" s="165">
        <v>0.1575</v>
      </c>
      <c r="W43" s="165">
        <v>0.39150000000000001</v>
      </c>
      <c r="X43" s="165">
        <v>0.22750000000000001</v>
      </c>
      <c r="Y43" s="165">
        <v>0.31640000000000001</v>
      </c>
      <c r="Z43" s="165">
        <v>0.46410000000000001</v>
      </c>
      <c r="AA43" s="165">
        <v>0.86160000000000003</v>
      </c>
      <c r="AB43" s="165">
        <v>0.13270000000000001</v>
      </c>
      <c r="AC43" s="165">
        <v>0.33350000000000002</v>
      </c>
      <c r="AD43" s="165">
        <v>0.58499999999999996</v>
      </c>
      <c r="AE43" s="165">
        <v>0.2162</v>
      </c>
      <c r="AF43" s="165">
        <v>0.20960000000000001</v>
      </c>
      <c r="AG43" s="165">
        <v>0.55969999999999998</v>
      </c>
      <c r="AH43" s="165">
        <v>0.15140000000000001</v>
      </c>
      <c r="AI43" s="165">
        <v>0.25790000000000002</v>
      </c>
      <c r="AJ43" s="165">
        <v>0.3322</v>
      </c>
      <c r="AK43" s="165">
        <v>0.65229999999999999</v>
      </c>
      <c r="AL43" s="165">
        <v>0.2288</v>
      </c>
      <c r="AM43" s="165">
        <v>9.3299999999999994E-2</v>
      </c>
      <c r="AN43" s="165">
        <v>2.5600000000000001E-2</v>
      </c>
      <c r="AO43" s="165">
        <v>0.67249999999999999</v>
      </c>
      <c r="AP43" s="165">
        <v>193962.91</v>
      </c>
      <c r="AQ43" s="165">
        <v>49162.8</v>
      </c>
      <c r="AR43" s="165">
        <v>121497.02</v>
      </c>
      <c r="AS43" s="165">
        <v>23303.09</v>
      </c>
      <c r="AT43" s="165">
        <v>197105.45</v>
      </c>
      <c r="AU43" s="165">
        <v>47438.98</v>
      </c>
      <c r="AV43" s="165">
        <v>125115.51</v>
      </c>
      <c r="AW43" s="165">
        <v>24550.95</v>
      </c>
    </row>
    <row r="44" spans="1:49">
      <c r="A44" s="165">
        <v>2020</v>
      </c>
      <c r="B44" s="165">
        <v>2</v>
      </c>
      <c r="C44" s="165">
        <v>41</v>
      </c>
      <c r="D44" s="165" t="s">
        <v>285</v>
      </c>
      <c r="E44" s="165">
        <v>47.03</v>
      </c>
      <c r="F44" s="165">
        <v>0.59899999999999998</v>
      </c>
      <c r="G44" s="165">
        <v>0.5635</v>
      </c>
      <c r="H44" s="165">
        <v>3.3700000000000001E-2</v>
      </c>
      <c r="I44" s="165">
        <v>0.2382</v>
      </c>
      <c r="J44" s="165">
        <v>0.19359999999999999</v>
      </c>
      <c r="K44" s="165">
        <v>0.1041</v>
      </c>
      <c r="L44" s="165">
        <v>8.9499999999999996E-2</v>
      </c>
      <c r="M44" s="165">
        <v>0.2165</v>
      </c>
      <c r="N44" s="165">
        <v>0.1764</v>
      </c>
      <c r="O44" s="165">
        <v>0.35310000000000002</v>
      </c>
      <c r="P44" s="165">
        <v>0.43430000000000002</v>
      </c>
      <c r="Q44" s="165">
        <v>0.15629999999999999</v>
      </c>
      <c r="R44" s="165">
        <v>0.2772</v>
      </c>
      <c r="S44" s="165">
        <v>0.127</v>
      </c>
      <c r="T44" s="165">
        <v>0.15429999999999999</v>
      </c>
      <c r="U44" s="165">
        <v>0.31850000000000001</v>
      </c>
      <c r="V44" s="165">
        <v>0.24049999999999999</v>
      </c>
      <c r="W44" s="165">
        <v>0.4113</v>
      </c>
      <c r="X44" s="165">
        <v>0.22539999999999999</v>
      </c>
      <c r="Y44" s="165">
        <v>0.3916</v>
      </c>
      <c r="Z44" s="165">
        <v>0.45910000000000001</v>
      </c>
      <c r="AA44" s="165">
        <v>0.83360000000000001</v>
      </c>
      <c r="AB44" s="165">
        <v>0.15770000000000001</v>
      </c>
      <c r="AC44" s="165">
        <v>0.33729999999999999</v>
      </c>
      <c r="AD44" s="165">
        <v>0.58689999999999998</v>
      </c>
      <c r="AE44" s="165">
        <v>0.28849999999999998</v>
      </c>
      <c r="AF44" s="165">
        <v>0.2114</v>
      </c>
      <c r="AG44" s="165">
        <v>0.56489999999999996</v>
      </c>
      <c r="AH44" s="165">
        <v>0.21790000000000001</v>
      </c>
      <c r="AI44" s="165">
        <v>0.25829999999999997</v>
      </c>
      <c r="AJ44" s="165">
        <v>0.30559999999999998</v>
      </c>
      <c r="AK44" s="165">
        <v>0.65900000000000003</v>
      </c>
      <c r="AL44" s="165">
        <v>0.21729999999999999</v>
      </c>
      <c r="AM44" s="165">
        <v>9.4299999999999995E-2</v>
      </c>
      <c r="AN44" s="165">
        <v>2.9399999999999999E-2</v>
      </c>
      <c r="AO44" s="165">
        <v>0.6411</v>
      </c>
      <c r="AP44" s="165">
        <v>185565.16</v>
      </c>
      <c r="AQ44" s="165">
        <v>51036.59</v>
      </c>
      <c r="AR44" s="165">
        <v>112797.75999999999</v>
      </c>
      <c r="AS44" s="165">
        <v>21730.799999999999</v>
      </c>
      <c r="AT44" s="165">
        <v>191533.03</v>
      </c>
      <c r="AU44" s="165">
        <v>50985.75</v>
      </c>
      <c r="AV44" s="165">
        <v>117576.2</v>
      </c>
      <c r="AW44" s="165">
        <v>22971.08</v>
      </c>
    </row>
    <row r="45" spans="1:49">
      <c r="A45" s="165">
        <v>2020</v>
      </c>
      <c r="B45" s="165">
        <v>2</v>
      </c>
      <c r="C45" s="165">
        <v>42</v>
      </c>
      <c r="D45" s="165" t="s">
        <v>286</v>
      </c>
      <c r="E45" s="165">
        <v>52.03</v>
      </c>
      <c r="F45" s="165">
        <v>0.66479999999999995</v>
      </c>
      <c r="G45" s="165">
        <v>0.29480000000000001</v>
      </c>
      <c r="H45" s="165">
        <v>0.37009999999999998</v>
      </c>
      <c r="I45" s="165">
        <v>0.33810000000000001</v>
      </c>
      <c r="J45" s="165">
        <v>0.13439999999999999</v>
      </c>
      <c r="K45" s="165">
        <v>4.8899999999999999E-2</v>
      </c>
      <c r="L45" s="165">
        <v>8.5400000000000004E-2</v>
      </c>
      <c r="M45" s="165">
        <v>0.1913</v>
      </c>
      <c r="N45" s="165">
        <v>0.16600000000000001</v>
      </c>
      <c r="O45" s="165">
        <v>0.2631</v>
      </c>
      <c r="P45" s="165">
        <v>0.44840000000000002</v>
      </c>
      <c r="Q45" s="165">
        <v>0.14680000000000001</v>
      </c>
      <c r="R45" s="165">
        <v>0.26529999999999998</v>
      </c>
      <c r="S45" s="165">
        <v>9.1899999999999996E-2</v>
      </c>
      <c r="T45" s="165">
        <v>0.13020000000000001</v>
      </c>
      <c r="U45" s="165">
        <v>0.23019999999999999</v>
      </c>
      <c r="V45" s="165">
        <v>0.1067</v>
      </c>
      <c r="W45" s="165">
        <v>0.34960000000000002</v>
      </c>
      <c r="X45" s="165">
        <v>0.24099999999999999</v>
      </c>
      <c r="Y45" s="165">
        <v>0.40679999999999999</v>
      </c>
      <c r="Z45" s="165">
        <v>0.45300000000000001</v>
      </c>
      <c r="AA45" s="165">
        <v>0.84619999999999995</v>
      </c>
      <c r="AB45" s="165">
        <v>0.14899999999999999</v>
      </c>
      <c r="AC45" s="165">
        <v>0.31490000000000001</v>
      </c>
      <c r="AD45" s="165">
        <v>0.60660000000000003</v>
      </c>
      <c r="AE45" s="165">
        <v>0.14249999999999999</v>
      </c>
      <c r="AF45" s="165">
        <v>0.27310000000000001</v>
      </c>
      <c r="AG45" s="165">
        <v>0.5444</v>
      </c>
      <c r="AH45" s="165">
        <v>9.5500000000000002E-2</v>
      </c>
      <c r="AI45" s="165">
        <v>0.20530000000000001</v>
      </c>
      <c r="AJ45" s="165">
        <v>0.30349999999999999</v>
      </c>
      <c r="AK45" s="165">
        <v>0.75039999999999996</v>
      </c>
      <c r="AL45" s="165">
        <v>0.17849999999999999</v>
      </c>
      <c r="AM45" s="165">
        <v>5.8099999999999999E-2</v>
      </c>
      <c r="AN45" s="165">
        <v>1.29E-2</v>
      </c>
      <c r="AO45" s="165">
        <v>0.67959999999999998</v>
      </c>
      <c r="AP45" s="165">
        <v>215293.52</v>
      </c>
      <c r="AQ45" s="165">
        <v>51477.7</v>
      </c>
      <c r="AR45" s="165">
        <v>138290.19</v>
      </c>
      <c r="AS45" s="165">
        <v>25525.62</v>
      </c>
      <c r="AT45" s="165">
        <v>209701.63</v>
      </c>
      <c r="AU45" s="165">
        <v>46723.87</v>
      </c>
      <c r="AV45" s="165">
        <v>136980</v>
      </c>
      <c r="AW45" s="165">
        <v>25997.759999999998</v>
      </c>
    </row>
  </sheetData>
  <sheetProtection algorithmName="SHA-512" hashValue="9WmCh/Pqut/NaX0KXTsaK4s21fQGta21JYNlvGrlAUenlnOyyggm6koS1bWe+sUilIQiXN0hAcaSam+MSVqUEQ==" saltValue="Q1YQDsVLGoYSIuj32jyjKg==" spinCount="100000" sheet="1" selectLockedCells="1" selectUnlockedCells="1"/>
  <phoneticPr fontId="1"/>
  <pageMargins left="0.70866141732283472" right="0.70866141732283472" top="0.74803149606299213" bottom="0.74803149606299213" header="0.31496062992125984" footer="0.31496062992125984"/>
  <pageSetup paperSize="8" scale="61" fitToWidth="2"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ヘルスアップ通信簿</vt:lpstr>
      <vt:lpstr>入力用</vt:lpstr>
      <vt:lpstr>貴社データ</vt:lpstr>
      <vt:lpstr>詳細</vt:lpstr>
      <vt:lpstr>平均2022</vt:lpstr>
      <vt:lpstr>平均2021</vt:lpstr>
      <vt:lpstr>平均2020</vt:lpstr>
      <vt:lpstr>ヘルスアップ通信簿!Print_Area</vt:lpstr>
      <vt:lpstr>詳細!Print_Area</vt:lpstr>
      <vt:lpstr>詳細!Print_Titles</vt:lpstr>
      <vt:lpstr>平均2020!Print_Titles</vt:lpstr>
      <vt:lpstr>平均2021!Print_Titles</vt:lpstr>
      <vt:lpstr>平均2022!Print_Titles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佐々木隼</dc:creator>
  <cp:lastModifiedBy>原田　晃汰</cp:lastModifiedBy>
  <cp:lastPrinted>2022-12-20T09:34:28Z</cp:lastPrinted>
  <dcterms:created xsi:type="dcterms:W3CDTF">2022-02-22T00:58:32Z</dcterms:created>
  <dcterms:modified xsi:type="dcterms:W3CDTF">2022-12-20T09:35:00Z</dcterms:modified>
</cp:coreProperties>
</file>